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n5c10f1c6859ca-my.sharepoint.com/personal/sjef_vanleeuwen_zorgwize_nl/Documents/4. ZORGWIZE Documenten/Zorg - Financiering/ZZP/WLZ VV 2023/"/>
    </mc:Choice>
  </mc:AlternateContent>
  <xr:revisionPtr revIDLastSave="0" documentId="8_{FE7373C6-B369-421C-BE95-965525638393}" xr6:coauthVersionLast="47" xr6:coauthVersionMax="47" xr10:uidLastSave="{00000000-0000-0000-0000-000000000000}"/>
  <bookViews>
    <workbookView xWindow="-108" yWindow="-108" windowWidth="23256" windowHeight="12456" activeTab="1" xr2:uid="{44EE0735-C3EC-4B32-9B89-9FABBC27A092}"/>
  </bookViews>
  <sheets>
    <sheet name="BR-REG-23122" sheetId="1" r:id="rId1"/>
    <sheet name="specificatie" sheetId="2" r:id="rId2"/>
  </sheets>
  <externalReferences>
    <externalReference r:id="rId3"/>
  </externalReferences>
  <definedNames>
    <definedName name="_xlnm.Print_Area" localSheetId="0">'BR-REG-23122'!$A$1:$U$75</definedName>
    <definedName name="_xlnm.Print_Area" localSheetId="1">specificatie!$A$1:$S$62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L50" i="1"/>
  <c r="H50" i="1"/>
  <c r="F50" i="1"/>
  <c r="D50" i="1"/>
  <c r="L49" i="1"/>
  <c r="H49" i="1"/>
  <c r="F49" i="1"/>
  <c r="D49" i="1"/>
  <c r="L48" i="1"/>
  <c r="H48" i="1"/>
  <c r="O50" i="1" s="1"/>
  <c r="F48" i="1"/>
  <c r="N50" i="1" s="1"/>
  <c r="D48" i="1"/>
  <c r="L47" i="1"/>
  <c r="H47" i="1"/>
  <c r="O49" i="1" s="1"/>
  <c r="F47" i="1"/>
  <c r="N49" i="1" s="1"/>
  <c r="D47" i="1"/>
  <c r="L46" i="1"/>
  <c r="H46" i="1"/>
  <c r="O48" i="1" s="1"/>
  <c r="F46" i="1"/>
  <c r="N48" i="1" s="1"/>
  <c r="D46" i="1"/>
  <c r="L45" i="1"/>
  <c r="H45" i="1"/>
  <c r="O47" i="1" s="1"/>
  <c r="F45" i="1"/>
  <c r="N47" i="1" s="1"/>
  <c r="D45" i="1"/>
  <c r="O44" i="1"/>
  <c r="N44" i="1"/>
  <c r="M44" i="1"/>
  <c r="L44" i="1"/>
  <c r="H44" i="1"/>
  <c r="O46" i="1" s="1"/>
  <c r="F44" i="1"/>
  <c r="N46" i="1" s="1"/>
  <c r="D44" i="1"/>
  <c r="L43" i="1"/>
  <c r="H43" i="1"/>
  <c r="O45" i="1" s="1"/>
  <c r="F43" i="1"/>
  <c r="N45" i="1" s="1"/>
  <c r="D43" i="1"/>
  <c r="L41" i="1"/>
  <c r="H41" i="1"/>
  <c r="O43" i="1" s="1"/>
  <c r="F41" i="1"/>
  <c r="N43" i="1" s="1"/>
  <c r="D41" i="1"/>
  <c r="L40" i="1"/>
  <c r="H40" i="1"/>
  <c r="F40" i="1"/>
  <c r="D40" i="1"/>
  <c r="L39" i="1"/>
  <c r="H39" i="1"/>
  <c r="O41" i="1" s="1"/>
  <c r="F39" i="1"/>
  <c r="N41" i="1" s="1"/>
  <c r="D39" i="1"/>
  <c r="L38" i="1"/>
  <c r="H38" i="1"/>
  <c r="O40" i="1" s="1"/>
  <c r="F38" i="1"/>
  <c r="N40" i="1" s="1"/>
  <c r="D38" i="1"/>
  <c r="L37" i="1"/>
  <c r="H37" i="1"/>
  <c r="O39" i="1" s="1"/>
  <c r="F37" i="1"/>
  <c r="N39" i="1" s="1"/>
  <c r="D37" i="1"/>
  <c r="L36" i="1"/>
  <c r="H36" i="1"/>
  <c r="O38" i="1" s="1"/>
  <c r="F36" i="1"/>
  <c r="N38" i="1" s="1"/>
  <c r="D36" i="1"/>
  <c r="L35" i="1"/>
  <c r="H35" i="1"/>
  <c r="O37" i="1" s="1"/>
  <c r="F35" i="1"/>
  <c r="N37" i="1" s="1"/>
  <c r="D35" i="1"/>
  <c r="L34" i="1"/>
  <c r="H34" i="1"/>
  <c r="O36" i="1" s="1"/>
  <c r="F34" i="1"/>
  <c r="N36" i="1" s="1"/>
  <c r="D34" i="1"/>
  <c r="O33" i="1"/>
  <c r="N33" i="1"/>
  <c r="M33" i="1"/>
  <c r="L33" i="1"/>
  <c r="H33" i="1"/>
  <c r="O35" i="1" s="1"/>
  <c r="F33" i="1"/>
  <c r="N35" i="1" s="1"/>
  <c r="D33" i="1"/>
  <c r="O32" i="1"/>
  <c r="N32" i="1"/>
  <c r="M32" i="1"/>
  <c r="H32" i="1"/>
  <c r="O34" i="1" s="1"/>
  <c r="F32" i="1"/>
  <c r="N34" i="1" s="1"/>
  <c r="D32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U48" i="2"/>
  <c r="U47" i="2"/>
  <c r="U46" i="2"/>
  <c r="U45" i="2"/>
  <c r="U44" i="2"/>
  <c r="U43" i="2"/>
  <c r="U42" i="2"/>
  <c r="U41" i="2"/>
  <c r="U39" i="2"/>
  <c r="U38" i="2"/>
  <c r="U37" i="2"/>
  <c r="U36" i="2"/>
  <c r="V36" i="2"/>
  <c r="U35" i="2"/>
  <c r="U34" i="2"/>
  <c r="V34" i="2" s="1"/>
  <c r="U33" i="2"/>
  <c r="U32" i="2"/>
  <c r="U31" i="2"/>
  <c r="U30" i="2"/>
  <c r="U25" i="2"/>
  <c r="U24" i="2"/>
  <c r="U23" i="2"/>
  <c r="U22" i="2"/>
  <c r="U21" i="2"/>
  <c r="U20" i="2"/>
  <c r="U19" i="2"/>
  <c r="U18" i="2"/>
  <c r="U8" i="2"/>
  <c r="V8" i="2" s="1"/>
  <c r="U9" i="2"/>
  <c r="U10" i="2"/>
  <c r="U11" i="2"/>
  <c r="U12" i="2"/>
  <c r="U13" i="2"/>
  <c r="U14" i="2"/>
  <c r="U15" i="2"/>
  <c r="V15" i="2" s="1"/>
  <c r="U16" i="2"/>
  <c r="J43" i="1" l="1"/>
  <c r="U43" i="1" s="1"/>
  <c r="J44" i="1"/>
  <c r="M46" i="1" s="1"/>
  <c r="U48" i="1"/>
  <c r="U44" i="1"/>
  <c r="V32" i="2"/>
  <c r="V11" i="2"/>
  <c r="V16" i="2"/>
  <c r="V12" i="2"/>
  <c r="V9" i="2"/>
  <c r="V33" i="2"/>
  <c r="V35" i="2"/>
  <c r="V13" i="2"/>
  <c r="V14" i="2"/>
  <c r="V10" i="2"/>
  <c r="J32" i="1"/>
  <c r="U32" i="1" s="1"/>
  <c r="J48" i="1"/>
  <c r="M50" i="1" s="1"/>
  <c r="J50" i="1"/>
  <c r="U50" i="1" s="1"/>
  <c r="J40" i="1"/>
  <c r="J41" i="1"/>
  <c r="J45" i="1"/>
  <c r="J47" i="1"/>
  <c r="J49" i="1"/>
  <c r="M45" i="1"/>
  <c r="J46" i="1"/>
  <c r="J33" i="1"/>
  <c r="J34" i="1"/>
  <c r="J35" i="1"/>
  <c r="J36" i="1"/>
  <c r="J37" i="1"/>
  <c r="J38" i="1"/>
  <c r="J39" i="1"/>
  <c r="V38" i="2"/>
  <c r="V39" i="2"/>
  <c r="V42" i="2"/>
  <c r="V45" i="2"/>
  <c r="V48" i="2"/>
  <c r="V37" i="2"/>
  <c r="V31" i="2"/>
  <c r="V19" i="2"/>
  <c r="V25" i="2"/>
  <c r="V22" i="2"/>
  <c r="V21" i="2"/>
  <c r="V20" i="2"/>
  <c r="M39" i="1" l="1"/>
  <c r="U37" i="1"/>
  <c r="M43" i="1"/>
  <c r="U41" i="1"/>
  <c r="M40" i="1"/>
  <c r="U38" i="1"/>
  <c r="M38" i="1"/>
  <c r="U36" i="1"/>
  <c r="M41" i="1"/>
  <c r="U39" i="1"/>
  <c r="M37" i="1"/>
  <c r="U35" i="1"/>
  <c r="U40" i="1"/>
  <c r="M36" i="1"/>
  <c r="U34" i="1"/>
  <c r="M35" i="1"/>
  <c r="U33" i="1"/>
  <c r="M48" i="1"/>
  <c r="U46" i="1"/>
  <c r="U49" i="1"/>
  <c r="M49" i="1"/>
  <c r="U47" i="1"/>
  <c r="M47" i="1"/>
  <c r="U45" i="1"/>
  <c r="V41" i="2"/>
  <c r="V46" i="2"/>
  <c r="V47" i="2"/>
  <c r="V43" i="2"/>
  <c r="V44" i="2"/>
  <c r="V24" i="2"/>
  <c r="V18" i="2"/>
  <c r="V23" i="2"/>
  <c r="U57" i="2"/>
  <c r="U56" i="2"/>
  <c r="U55" i="2"/>
  <c r="U54" i="2"/>
  <c r="U53" i="2"/>
  <c r="U7" i="2"/>
  <c r="J59" i="1"/>
  <c r="U59" i="1" s="1"/>
  <c r="J58" i="1"/>
  <c r="U58" i="1" s="1"/>
  <c r="J57" i="1"/>
  <c r="U57" i="1" s="1"/>
  <c r="J56" i="1"/>
  <c r="U56" i="1" s="1"/>
  <c r="J55" i="1"/>
  <c r="U55" i="1" s="1"/>
  <c r="L59" i="1"/>
  <c r="L58" i="1"/>
  <c r="L57" i="1"/>
  <c r="L56" i="1"/>
  <c r="L55" i="1"/>
  <c r="L32" i="1"/>
  <c r="M34" i="1" s="1"/>
  <c r="J25" i="1"/>
  <c r="J24" i="1"/>
  <c r="J23" i="1"/>
  <c r="J22" i="1"/>
  <c r="J21" i="1"/>
  <c r="J20" i="1"/>
  <c r="J19" i="1"/>
  <c r="J18" i="1"/>
  <c r="O25" i="1"/>
  <c r="N25" i="1"/>
  <c r="L25" i="1"/>
  <c r="O24" i="1"/>
  <c r="N24" i="1"/>
  <c r="L24" i="1"/>
  <c r="O23" i="1"/>
  <c r="N23" i="1"/>
  <c r="L23" i="1"/>
  <c r="O22" i="1"/>
  <c r="N22" i="1"/>
  <c r="L22" i="1"/>
  <c r="O21" i="1"/>
  <c r="N21" i="1"/>
  <c r="L21" i="1"/>
  <c r="O20" i="1"/>
  <c r="N20" i="1"/>
  <c r="L20" i="1"/>
  <c r="O19" i="1"/>
  <c r="N19" i="1"/>
  <c r="L19" i="1"/>
  <c r="O18" i="1"/>
  <c r="N18" i="1"/>
  <c r="L18" i="1"/>
  <c r="M18" i="1" s="1"/>
  <c r="J8" i="1"/>
  <c r="J9" i="1"/>
  <c r="J10" i="1"/>
  <c r="J11" i="1"/>
  <c r="J12" i="1"/>
  <c r="J13" i="1"/>
  <c r="J14" i="1"/>
  <c r="J15" i="1"/>
  <c r="J16" i="1"/>
  <c r="L8" i="1"/>
  <c r="N8" i="1"/>
  <c r="O8" i="1"/>
  <c r="L9" i="1"/>
  <c r="N9" i="1"/>
  <c r="O9" i="1"/>
  <c r="L10" i="1"/>
  <c r="N10" i="1"/>
  <c r="O10" i="1"/>
  <c r="L11" i="1"/>
  <c r="N11" i="1"/>
  <c r="O11" i="1"/>
  <c r="L12" i="1"/>
  <c r="N12" i="1"/>
  <c r="O12" i="1"/>
  <c r="L13" i="1"/>
  <c r="N13" i="1"/>
  <c r="O13" i="1"/>
  <c r="L14" i="1"/>
  <c r="N14" i="1"/>
  <c r="O14" i="1"/>
  <c r="L15" i="1"/>
  <c r="N15" i="1"/>
  <c r="O15" i="1"/>
  <c r="L16" i="1"/>
  <c r="N16" i="1"/>
  <c r="O16" i="1"/>
  <c r="O7" i="1"/>
  <c r="N7" i="1"/>
  <c r="J7" i="1"/>
  <c r="L7" i="1"/>
  <c r="U14" i="1" l="1"/>
  <c r="U23" i="1"/>
  <c r="U11" i="1"/>
  <c r="U7" i="1"/>
  <c r="U10" i="1"/>
  <c r="U24" i="1"/>
  <c r="U9" i="1"/>
  <c r="U8" i="1"/>
  <c r="U18" i="1"/>
  <c r="U25" i="1"/>
  <c r="U19" i="1"/>
  <c r="U20" i="1"/>
  <c r="U13" i="1"/>
  <c r="U16" i="1"/>
  <c r="U21" i="1"/>
  <c r="U12" i="1"/>
  <c r="U15" i="1"/>
  <c r="U22" i="1"/>
  <c r="M55" i="1"/>
  <c r="M10" i="1"/>
  <c r="M15" i="1"/>
  <c r="M25" i="1"/>
  <c r="M22" i="1"/>
  <c r="M20" i="1"/>
  <c r="M9" i="1"/>
  <c r="M56" i="1"/>
  <c r="M57" i="1"/>
  <c r="M14" i="1"/>
  <c r="M21" i="1"/>
  <c r="M16" i="1"/>
  <c r="M8" i="1"/>
  <c r="M23" i="1"/>
  <c r="M7" i="1"/>
  <c r="M59" i="1"/>
  <c r="M13" i="1"/>
  <c r="M12" i="1"/>
  <c r="M11" i="1"/>
  <c r="M58" i="1"/>
  <c r="M19" i="1"/>
  <c r="M24" i="1"/>
  <c r="V53" i="2" l="1"/>
  <c r="V56" i="2"/>
  <c r="V55" i="2"/>
  <c r="V57" i="2"/>
  <c r="V54" i="2"/>
  <c r="V30" i="2"/>
  <c r="V7" i="2"/>
</calcChain>
</file>

<file path=xl/sharedStrings.xml><?xml version="1.0" encoding="utf-8"?>
<sst xmlns="http://schemas.openxmlformats.org/spreadsheetml/2006/main" count="258" uniqueCount="88">
  <si>
    <t>OUDERENZORG - VV</t>
  </si>
  <si>
    <t>NHC</t>
  </si>
  <si>
    <t>NIC</t>
  </si>
  <si>
    <t>maximum tarief NZa</t>
  </si>
  <si>
    <t>Z015</t>
  </si>
  <si>
    <t>Z025</t>
  </si>
  <si>
    <t>Z031</t>
  </si>
  <si>
    <t>Z041</t>
  </si>
  <si>
    <t>Z051</t>
  </si>
  <si>
    <t>Z061</t>
  </si>
  <si>
    <t>Z071</t>
  </si>
  <si>
    <t>Z081</t>
  </si>
  <si>
    <t>Z095</t>
  </si>
  <si>
    <t>Z101</t>
  </si>
  <si>
    <t>Z033</t>
  </si>
  <si>
    <t>Z043</t>
  </si>
  <si>
    <t>Z053</t>
  </si>
  <si>
    <t>Z063</t>
  </si>
  <si>
    <t>Z073</t>
  </si>
  <si>
    <t>Z083</t>
  </si>
  <si>
    <t>Z097</t>
  </si>
  <si>
    <t>Z103</t>
  </si>
  <si>
    <t>V015</t>
  </si>
  <si>
    <t>V025</t>
  </si>
  <si>
    <t>V031</t>
  </si>
  <si>
    <t>V041</t>
  </si>
  <si>
    <t>V051</t>
  </si>
  <si>
    <t>V061</t>
  </si>
  <si>
    <t>V071</t>
  </si>
  <si>
    <t>V081</t>
  </si>
  <si>
    <t>V095</t>
  </si>
  <si>
    <t>V101</t>
  </si>
  <si>
    <t>V033</t>
  </si>
  <si>
    <t>V043</t>
  </si>
  <si>
    <t>V053</t>
  </si>
  <si>
    <t>V063</t>
  </si>
  <si>
    <t>V073</t>
  </si>
  <si>
    <t>V083</t>
  </si>
  <si>
    <t>V097</t>
  </si>
  <si>
    <t>V103</t>
  </si>
  <si>
    <t xml:space="preserve">Verblijfscomponent niet-geïndiceerde partner </t>
  </si>
  <si>
    <t>Z995</t>
  </si>
  <si>
    <t>Mutatiedag (V&amp;V), niet toegelaten voor behandeling</t>
  </si>
  <si>
    <t>Z916</t>
  </si>
  <si>
    <t>Mutatiedag (V&amp;V), toegelaten voor behandeling</t>
  </si>
  <si>
    <t>Z917</t>
  </si>
  <si>
    <t>Crisisopvang/spoedzorg vv met behandeling</t>
  </si>
  <si>
    <t>Z110</t>
  </si>
  <si>
    <t>Logeren VV</t>
  </si>
  <si>
    <t>Z1003</t>
  </si>
  <si>
    <t>Prestatie code</t>
  </si>
  <si>
    <t>max. tarief</t>
  </si>
  <si>
    <t>Integraal</t>
  </si>
  <si>
    <t>Materiële kosten</t>
  </si>
  <si>
    <t>WLZ TARIEVEN 2023</t>
  </si>
  <si>
    <t>Specificatie WLZ TARIEVEN 2023</t>
  </si>
  <si>
    <t>ZZP 1vv incl.db</t>
  </si>
  <si>
    <t>ZZP 2vv incl.db</t>
  </si>
  <si>
    <t>ZZP 3vv excl.bh incl.db</t>
  </si>
  <si>
    <t>ZZP 4vv excl.bh incl.db</t>
  </si>
  <si>
    <t>ZZP 5vv excl.bh incl.db</t>
  </si>
  <si>
    <t>ZZP 6vv excl.bh incl.db</t>
  </si>
  <si>
    <t>ZZP 7vv excl.bh incl.db</t>
  </si>
  <si>
    <t>ZZP 8vv excl.bh incl.db</t>
  </si>
  <si>
    <t>ZZP 9bvv excl.bh incl.db</t>
  </si>
  <si>
    <t>ZZP 10vv excl.bh incl.db</t>
  </si>
  <si>
    <t>ZZP 3vv incl.bh incl.db</t>
  </si>
  <si>
    <t>ZZP 4vv incl.bh incl.db</t>
  </si>
  <si>
    <t>ZZP 5vv incl.bh incl.db</t>
  </si>
  <si>
    <t>ZZP 6vv incl.bh incl.db</t>
  </si>
  <si>
    <t>ZZP 7vv incl.bh incl.db</t>
  </si>
  <si>
    <t>ZZP 8vv incl.bh incl.db</t>
  </si>
  <si>
    <t>ZZP 9bvv incl.bh incl.db</t>
  </si>
  <si>
    <t>ZZP 10vv incl.bh incl.db</t>
  </si>
  <si>
    <t>ZZP 1vv excl.bh incl.db</t>
  </si>
  <si>
    <t>ZZP 2vv excl.bh incl.db</t>
  </si>
  <si>
    <t>ZZP 9bvv incl.bhincl.db</t>
  </si>
  <si>
    <t>ZZP 10vv incl.bhincl.db</t>
  </si>
  <si>
    <t>Omschrijving</t>
  </si>
  <si>
    <t>ZORG</t>
  </si>
  <si>
    <t>max. tarief NZa</t>
  </si>
  <si>
    <t>Disclaimer: Genoemde gegevens zijn met zorgvuldigheid verzameld maar kunnen type- of schrijffouten bevatten. 
Aan genoemde tarieven en specificaties kunnen geen rechten worden ontleend.</t>
  </si>
  <si>
    <t>Behandeling</t>
  </si>
  <si>
    <t>Loonkosten</t>
  </si>
  <si>
    <t>Kwaliteits-budget</t>
  </si>
  <si>
    <t>Versie: NZa 2023_BR/REG 23122A</t>
  </si>
  <si>
    <t xml:space="preserve">Index </t>
  </si>
  <si>
    <t>BRON: NZa Beleidsregel prestatiebeschrijvingen en tarieven zorgzwaartepakketten en volledig pakket thuis 2023 - BR/REG-23122a.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</si>
</sst>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Tahoma"/>
      <family val="2"/>
    </font>
    <font>
      <sz val="20"/>
      <color theme="0"/>
      <name val="Tahoma"/>
      <family val="2"/>
    </font>
    <font>
      <sz val="10"/>
      <name val="Tahoma"/>
      <family val="2"/>
    </font>
    <font>
      <b/>
      <sz val="10"/>
      <color theme="1" tint="0.34998626667073579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b/>
      <i/>
      <sz val="9"/>
      <color indexed="9"/>
      <name val="Tahoma"/>
      <family val="2"/>
    </font>
    <font>
      <i/>
      <sz val="10"/>
      <name val="Tahoma"/>
      <family val="2"/>
    </font>
    <font>
      <b/>
      <sz val="10"/>
      <color theme="3" tint="-0.499984740745262"/>
      <name val="Tahoma"/>
      <family val="2"/>
    </font>
    <font>
      <b/>
      <sz val="10"/>
      <color theme="0"/>
      <name val="Tahoma"/>
      <family val="2"/>
    </font>
    <font>
      <sz val="10"/>
      <color theme="3" tint="-0.499984740745262"/>
      <name val="Tahoma"/>
      <family val="2"/>
    </font>
    <font>
      <sz val="10"/>
      <color theme="1"/>
      <name val="Tahoma"/>
      <family val="2"/>
    </font>
    <font>
      <i/>
      <sz val="9"/>
      <name val="Tahoma"/>
      <family val="2"/>
    </font>
    <font>
      <i/>
      <sz val="6"/>
      <name val="Tahoma"/>
      <family val="2"/>
    </font>
    <font>
      <b/>
      <sz val="9"/>
      <color indexed="9"/>
      <name val="Tahoma"/>
      <family val="2"/>
    </font>
    <font>
      <b/>
      <sz val="11"/>
      <color indexed="9"/>
      <name val="Tahoma"/>
      <family val="2"/>
    </font>
    <font>
      <i/>
      <sz val="7"/>
      <name val="Tahoma"/>
      <family val="2"/>
    </font>
    <font>
      <b/>
      <sz val="20"/>
      <color theme="0"/>
      <name val="Tahoma"/>
      <family val="2"/>
    </font>
    <font>
      <b/>
      <sz val="12"/>
      <color indexed="9"/>
      <name val="Tahoma"/>
      <family val="2"/>
    </font>
    <font>
      <sz val="12"/>
      <name val="Tahoma"/>
      <family val="2"/>
    </font>
    <font>
      <b/>
      <i/>
      <sz val="10"/>
      <color theme="1" tint="0.34998626667073579"/>
      <name val="Tahoma"/>
      <family val="2"/>
    </font>
    <font>
      <i/>
      <sz val="8"/>
      <color theme="1" tint="0.34998626667073579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C8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9" fontId="4" fillId="0" borderId="0" xfId="2" applyFont="1" applyFill="1" applyBorder="1" applyAlignment="1" applyProtection="1">
      <alignment horizontal="left"/>
    </xf>
    <xf numFmtId="0" fontId="4" fillId="0" borderId="0" xfId="0" applyFont="1" applyAlignment="1">
      <alignment horizontal="left"/>
    </xf>
    <xf numFmtId="44" fontId="4" fillId="0" borderId="0" xfId="1" applyFont="1" applyProtection="1"/>
    <xf numFmtId="44" fontId="12" fillId="5" borderId="2" xfId="1" applyFont="1" applyFill="1" applyBorder="1" applyAlignment="1" applyProtection="1">
      <alignment horizontal="right"/>
    </xf>
    <xf numFmtId="44" fontId="12" fillId="7" borderId="2" xfId="1" applyFont="1" applyFill="1" applyBorder="1" applyAlignment="1" applyProtection="1">
      <alignment horizontal="right"/>
    </xf>
    <xf numFmtId="44" fontId="13" fillId="3" borderId="2" xfId="1" applyFont="1" applyFill="1" applyBorder="1" applyAlignment="1" applyProtection="1">
      <alignment horizontal="center" vertical="center"/>
    </xf>
    <xf numFmtId="44" fontId="12" fillId="5" borderId="2" xfId="1" applyFont="1" applyFill="1" applyBorder="1" applyAlignment="1" applyProtection="1">
      <alignment horizontal="right" vertical="center"/>
    </xf>
    <xf numFmtId="44" fontId="12" fillId="7" borderId="2" xfId="1" applyFont="1" applyFill="1" applyBorder="1" applyAlignment="1" applyProtection="1">
      <alignment horizontal="right" vertical="center"/>
    </xf>
    <xf numFmtId="164" fontId="4" fillId="0" borderId="0" xfId="1" applyNumberFormat="1" applyFont="1" applyProtection="1"/>
    <xf numFmtId="0" fontId="17" fillId="0" borderId="0" xfId="0" applyFont="1"/>
    <xf numFmtId="44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6" fillId="0" borderId="0" xfId="1" applyNumberFormat="1" applyFont="1" applyFill="1" applyAlignment="1" applyProtection="1">
      <alignment horizontal="center" vertical="center"/>
    </xf>
    <xf numFmtId="9" fontId="4" fillId="0" borderId="0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164" fontId="10" fillId="4" borderId="0" xfId="1" applyNumberFormat="1" applyFont="1" applyFill="1" applyAlignment="1" applyProtection="1">
      <alignment horizontal="center" vertical="center" wrapText="1"/>
    </xf>
    <xf numFmtId="9" fontId="13" fillId="6" borderId="1" xfId="2" applyFont="1" applyFill="1" applyBorder="1" applyAlignment="1" applyProtection="1">
      <alignment horizontal="center" vertical="center"/>
    </xf>
    <xf numFmtId="165" fontId="4" fillId="0" borderId="0" xfId="2" applyNumberFormat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64" fontId="4" fillId="0" borderId="0" xfId="1" applyNumberFormat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Border="1"/>
    <xf numFmtId="164" fontId="6" fillId="0" borderId="0" xfId="1" applyNumberFormat="1" applyFont="1" applyFill="1" applyBorder="1" applyProtection="1"/>
    <xf numFmtId="0" fontId="8" fillId="4" borderId="0" xfId="0" applyFont="1" applyFill="1" applyBorder="1" applyAlignment="1">
      <alignment horizontal="center" vertical="center" wrapText="1"/>
    </xf>
    <xf numFmtId="44" fontId="10" fillId="4" borderId="0" xfId="1" applyFont="1" applyFill="1" applyBorder="1" applyAlignment="1" applyProtection="1">
      <alignment horizontal="center" vertical="top" wrapText="1"/>
    </xf>
    <xf numFmtId="0" fontId="11" fillId="0" borderId="0" xfId="0" applyFont="1" applyBorder="1" applyAlignment="1">
      <alignment horizontal="left"/>
    </xf>
    <xf numFmtId="44" fontId="4" fillId="0" borderId="0" xfId="1" applyFont="1" applyBorder="1" applyProtection="1"/>
    <xf numFmtId="0" fontId="4" fillId="0" borderId="3" xfId="0" applyFont="1" applyBorder="1"/>
    <xf numFmtId="44" fontId="13" fillId="3" borderId="4" xfId="1" applyFont="1" applyFill="1" applyBorder="1" applyAlignment="1" applyProtection="1">
      <alignment horizontal="center" vertical="center"/>
    </xf>
    <xf numFmtId="44" fontId="4" fillId="0" borderId="0" xfId="1" applyFont="1" applyBorder="1" applyAlignment="1" applyProtection="1"/>
    <xf numFmtId="0" fontId="14" fillId="0" borderId="0" xfId="0" applyFont="1" applyBorder="1"/>
    <xf numFmtId="0" fontId="14" fillId="0" borderId="3" xfId="0" applyFont="1" applyBorder="1"/>
    <xf numFmtId="44" fontId="14" fillId="0" borderId="0" xfId="1" applyFont="1" applyBorder="1" applyAlignment="1" applyProtection="1"/>
    <xf numFmtId="0" fontId="15" fillId="0" borderId="0" xfId="0" applyFont="1" applyBorder="1"/>
    <xf numFmtId="44" fontId="15" fillId="0" borderId="0" xfId="1" applyFont="1" applyBorder="1"/>
    <xf numFmtId="0" fontId="15" fillId="0" borderId="3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Protection="1"/>
    <xf numFmtId="9" fontId="13" fillId="6" borderId="5" xfId="2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9" fontId="4" fillId="0" borderId="0" xfId="2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/>
    <xf numFmtId="0" fontId="22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9" fontId="13" fillId="6" borderId="6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9" fontId="13" fillId="6" borderId="7" xfId="2" applyFont="1" applyFill="1" applyBorder="1" applyAlignment="1" applyProtection="1">
      <alignment horizontal="center" vertical="center"/>
    </xf>
    <xf numFmtId="9" fontId="13" fillId="6" borderId="8" xfId="2" applyFont="1" applyFill="1" applyBorder="1" applyAlignment="1" applyProtection="1">
      <alignment horizontal="center" vertical="center"/>
    </xf>
    <xf numFmtId="44" fontId="13" fillId="3" borderId="9" xfId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4" fontId="10" fillId="4" borderId="0" xfId="1" applyFont="1" applyFill="1" applyBorder="1" applyAlignment="1" applyProtection="1">
      <alignment horizontal="center" vertical="center" wrapText="1"/>
    </xf>
    <xf numFmtId="164" fontId="10" fillId="4" borderId="0" xfId="1" applyNumberFormat="1" applyFont="1" applyFill="1" applyBorder="1" applyAlignment="1" applyProtection="1">
      <alignment horizontal="center" vertical="center" wrapText="1"/>
    </xf>
    <xf numFmtId="44" fontId="4" fillId="0" borderId="0" xfId="1" applyFont="1" applyBorder="1" applyAlignment="1" applyProtection="1">
      <alignment horizontal="center" vertical="center"/>
    </xf>
    <xf numFmtId="44" fontId="12" fillId="7" borderId="0" xfId="1" applyFont="1" applyFill="1" applyBorder="1" applyAlignment="1" applyProtection="1">
      <alignment horizontal="center" vertical="center"/>
    </xf>
    <xf numFmtId="44" fontId="12" fillId="5" borderId="0" xfId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/>
    </xf>
    <xf numFmtId="44" fontId="15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0" fontId="16" fillId="0" borderId="0" xfId="0" applyFont="1" applyBorder="1" applyAlignment="1">
      <alignment vertical="center"/>
    </xf>
    <xf numFmtId="0" fontId="10" fillId="4" borderId="0" xfId="1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vertical="center"/>
    </xf>
    <xf numFmtId="44" fontId="13" fillId="3" borderId="10" xfId="1" applyFont="1" applyFill="1" applyBorder="1" applyAlignment="1" applyProtection="1">
      <alignment horizontal="center" vertical="center"/>
    </xf>
    <xf numFmtId="0" fontId="11" fillId="0" borderId="0" xfId="0" applyFont="1" applyBorder="1"/>
    <xf numFmtId="2" fontId="4" fillId="0" borderId="0" xfId="0" applyNumberFormat="1" applyFont="1" applyBorder="1"/>
    <xf numFmtId="44" fontId="5" fillId="5" borderId="1" xfId="1" applyFont="1" applyFill="1" applyBorder="1" applyAlignment="1" applyProtection="1">
      <alignment horizontal="center" vertical="center"/>
    </xf>
    <xf numFmtId="10" fontId="24" fillId="5" borderId="1" xfId="2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0" fontId="26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96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11430</xdr:colOff>
      <xdr:row>1</xdr:row>
      <xdr:rowOff>295275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19FD757-0826-4D03-9322-4E558C19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6888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40005</xdr:rowOff>
    </xdr:from>
    <xdr:to>
      <xdr:col>2</xdr:col>
      <xdr:colOff>1708785</xdr:colOff>
      <xdr:row>1</xdr:row>
      <xdr:rowOff>260350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D0FCEF6-6FA7-4744-98DF-F6F81777E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0005"/>
          <a:ext cx="2470785" cy="591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jef_vanleeuwen_zorgwize_nl/Documents/4.%20ZORGWIZE%20Documenten/Zorg%20-%20Financiering/ZZP/WLZ%20VV%202022/Wlz%20tarieven%202022%20VV%20BR2212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Za Wlz VV 2022"/>
      <sheetName val="spec"/>
      <sheetName val="spec (2)"/>
      <sheetName val="Blad4"/>
      <sheetName val="KB indicatief "/>
    </sheetNames>
    <sheetDataSet>
      <sheetData sheetId="0">
        <row r="2">
          <cell r="B2"/>
          <cell r="I2" t="str">
            <v>(a+b+c+d+e)</v>
          </cell>
        </row>
        <row r="4">
          <cell r="B4"/>
          <cell r="I4"/>
        </row>
        <row r="5">
          <cell r="B5" t="str">
            <v>Code</v>
          </cell>
          <cell r="I5" t="str">
            <v>BRW totaal</v>
          </cell>
        </row>
        <row r="7">
          <cell r="B7" t="str">
            <v>Z015</v>
          </cell>
          <cell r="I7">
            <v>108.43233533243614</v>
          </cell>
        </row>
        <row r="8">
          <cell r="B8" t="str">
            <v>Z025</v>
          </cell>
          <cell r="I8">
            <v>138.9955670441891</v>
          </cell>
        </row>
        <row r="9">
          <cell r="B9" t="str">
            <v>Z031</v>
          </cell>
          <cell r="I9">
            <v>173.17540731132789</v>
          </cell>
        </row>
        <row r="10">
          <cell r="B10" t="str">
            <v>Z041</v>
          </cell>
          <cell r="I10">
            <v>165.79143145233417</v>
          </cell>
        </row>
        <row r="11">
          <cell r="B11" t="str">
            <v>Z051</v>
          </cell>
          <cell r="I11">
            <v>290.68407259862374</v>
          </cell>
        </row>
        <row r="12">
          <cell r="B12" t="str">
            <v>Z061</v>
          </cell>
          <cell r="I12">
            <v>267.76182952727214</v>
          </cell>
        </row>
        <row r="13">
          <cell r="B13" t="str">
            <v>Z071</v>
          </cell>
          <cell r="I13">
            <v>343.34173937629248</v>
          </cell>
        </row>
        <row r="14">
          <cell r="B14" t="str">
            <v>Z081</v>
          </cell>
          <cell r="I14">
            <v>446.1060185795655</v>
          </cell>
        </row>
        <row r="15">
          <cell r="B15" t="str">
            <v>Z095</v>
          </cell>
          <cell r="I15">
            <v>253.60057948566987</v>
          </cell>
        </row>
        <row r="16">
          <cell r="B16" t="str">
            <v>Z101</v>
          </cell>
          <cell r="I16">
            <v>519.72017821821817</v>
          </cell>
        </row>
        <row r="17">
          <cell r="I17"/>
        </row>
        <row r="18">
          <cell r="B18" t="str">
            <v>Z033</v>
          </cell>
          <cell r="I18">
            <v>198.13085256710502</v>
          </cell>
        </row>
        <row r="19">
          <cell r="B19" t="str">
            <v>Z043</v>
          </cell>
          <cell r="I19">
            <v>191.63748817239485</v>
          </cell>
        </row>
        <row r="20">
          <cell r="B20" t="str">
            <v>Z053</v>
          </cell>
          <cell r="I20">
            <v>315.58656415091588</v>
          </cell>
        </row>
        <row r="21">
          <cell r="B21" t="str">
            <v>Z063</v>
          </cell>
          <cell r="I21">
            <v>293.95472021404913</v>
          </cell>
        </row>
        <row r="22">
          <cell r="B22" t="str">
            <v>Z073</v>
          </cell>
          <cell r="I22">
            <v>382.25973636536321</v>
          </cell>
        </row>
        <row r="23">
          <cell r="B23" t="str">
            <v>Z083</v>
          </cell>
          <cell r="I23">
            <v>474.4210973716032</v>
          </cell>
        </row>
        <row r="24">
          <cell r="B24" t="str">
            <v>Z097</v>
          </cell>
          <cell r="I24">
            <v>339.10920231209127</v>
          </cell>
        </row>
        <row r="25">
          <cell r="B25" t="str">
            <v>Z103</v>
          </cell>
          <cell r="I25">
            <v>528.49236759709379</v>
          </cell>
        </row>
        <row r="26">
          <cell r="I26"/>
        </row>
        <row r="27">
          <cell r="B27" t="str">
            <v>Z995</v>
          </cell>
          <cell r="I27">
            <v>55.178292269522338</v>
          </cell>
        </row>
        <row r="28">
          <cell r="B28" t="str">
            <v>Z916</v>
          </cell>
          <cell r="I28">
            <v>105.14146707411439</v>
          </cell>
        </row>
        <row r="29">
          <cell r="B29" t="str">
            <v>Z917</v>
          </cell>
          <cell r="I29">
            <v>105.62572128528066</v>
          </cell>
        </row>
        <row r="30">
          <cell r="B30" t="str">
            <v>Z110</v>
          </cell>
          <cell r="I30">
            <v>342.65868312654095</v>
          </cell>
        </row>
        <row r="31">
          <cell r="B31" t="str">
            <v>Z1003</v>
          </cell>
          <cell r="I31">
            <v>278.79219717177523</v>
          </cell>
        </row>
        <row r="32">
          <cell r="B32"/>
          <cell r="I32"/>
        </row>
        <row r="33">
          <cell r="B33" t="str">
            <v>Z920</v>
          </cell>
          <cell r="I33">
            <v>47.349521490434306</v>
          </cell>
        </row>
        <row r="34">
          <cell r="B34" t="str">
            <v>Z910</v>
          </cell>
          <cell r="I34">
            <v>34.499822385846656</v>
          </cell>
        </row>
        <row r="35">
          <cell r="I35"/>
        </row>
        <row r="36">
          <cell r="B36" t="str">
            <v>D041</v>
          </cell>
          <cell r="I36">
            <v>170.32647915623943</v>
          </cell>
        </row>
        <row r="37">
          <cell r="B37" t="str">
            <v>D051</v>
          </cell>
          <cell r="I37">
            <v>295.31606576270519</v>
          </cell>
        </row>
        <row r="38">
          <cell r="B38" t="str">
            <v>D061</v>
          </cell>
          <cell r="I38">
            <v>272.36434040657213</v>
          </cell>
        </row>
        <row r="39">
          <cell r="B39" t="str">
            <v>D071</v>
          </cell>
          <cell r="I39">
            <v>348.10044293881407</v>
          </cell>
        </row>
        <row r="40">
          <cell r="B40" t="str">
            <v>D081</v>
          </cell>
          <cell r="I40">
            <v>451.11375738474567</v>
          </cell>
        </row>
        <row r="43">
          <cell r="B43" t="str">
            <v>V015</v>
          </cell>
          <cell r="I43">
            <v>76.646619496569414</v>
          </cell>
        </row>
        <row r="44">
          <cell r="B44" t="str">
            <v>V025</v>
          </cell>
          <cell r="I44">
            <v>101.55524320218468</v>
          </cell>
        </row>
        <row r="45">
          <cell r="B45" t="str">
            <v>V031</v>
          </cell>
          <cell r="I45">
            <v>134.52601469620981</v>
          </cell>
        </row>
        <row r="46">
          <cell r="B46" t="str">
            <v>V041</v>
          </cell>
          <cell r="I46">
            <v>126.46216913304789</v>
          </cell>
        </row>
        <row r="47">
          <cell r="B47" t="str">
            <v>V051</v>
          </cell>
          <cell r="I47">
            <v>250.75093033374668</v>
          </cell>
        </row>
        <row r="48">
          <cell r="B48" t="str">
            <v>V061</v>
          </cell>
          <cell r="I48">
            <v>221.84664478166275</v>
          </cell>
        </row>
        <row r="49">
          <cell r="B49" t="str">
            <v>V071</v>
          </cell>
          <cell r="I49">
            <v>306.17855860339012</v>
          </cell>
        </row>
        <row r="50">
          <cell r="B50" t="str">
            <v>V081</v>
          </cell>
          <cell r="I50">
            <v>404.63791550017669</v>
          </cell>
        </row>
        <row r="51">
          <cell r="B51" t="str">
            <v>V095</v>
          </cell>
          <cell r="I51">
            <v>218.51154987022412</v>
          </cell>
        </row>
        <row r="52">
          <cell r="B52" t="str">
            <v>V101</v>
          </cell>
          <cell r="I52">
            <v>485.18565317192576</v>
          </cell>
        </row>
        <row r="53">
          <cell r="I53"/>
        </row>
        <row r="54">
          <cell r="B54" t="str">
            <v>V033</v>
          </cell>
          <cell r="I54">
            <v>158.09774631247319</v>
          </cell>
        </row>
        <row r="55">
          <cell r="B55" t="str">
            <v>V043</v>
          </cell>
          <cell r="I55">
            <v>138.42836077180587</v>
          </cell>
        </row>
        <row r="56">
          <cell r="B56" t="str">
            <v>V053</v>
          </cell>
          <cell r="I56">
            <v>265.40535137851293</v>
          </cell>
        </row>
        <row r="57">
          <cell r="B57" t="str">
            <v>V063</v>
          </cell>
          <cell r="I57">
            <v>237.76480568847342</v>
          </cell>
        </row>
        <row r="58">
          <cell r="B58" t="str">
            <v>V073</v>
          </cell>
          <cell r="I58">
            <v>325.86397729054977</v>
          </cell>
        </row>
        <row r="59">
          <cell r="B59" t="str">
            <v>V083</v>
          </cell>
          <cell r="I59">
            <v>419.58345317091988</v>
          </cell>
        </row>
        <row r="60">
          <cell r="B60" t="str">
            <v>V097</v>
          </cell>
          <cell r="I60">
            <v>280.97934973515402</v>
          </cell>
        </row>
        <row r="61">
          <cell r="B61" t="str">
            <v>V103</v>
          </cell>
          <cell r="I61">
            <v>479.20394912257223</v>
          </cell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F2648-EC40-4414-88D0-7EC1EA269CE2}">
  <dimension ref="A1:AB76"/>
  <sheetViews>
    <sheetView showGridLines="0" topLeftCell="C44" zoomScaleNormal="100" workbookViewId="0">
      <selection activeCell="C44" sqref="A1:XFD1048576"/>
    </sheetView>
  </sheetViews>
  <sheetFormatPr defaultColWidth="0" defaultRowHeight="13.2" zeroHeight="1" x14ac:dyDescent="0.25"/>
  <cols>
    <col min="1" max="1" width="9.6640625" style="1" customWidth="1"/>
    <col min="2" max="2" width="27.109375" style="1" customWidth="1"/>
    <col min="3" max="3" width="1.6640625" style="1" customWidth="1"/>
    <col min="4" max="4" width="15.6640625" style="4" customWidth="1"/>
    <col min="5" max="5" width="1.5546875" style="1" customWidth="1"/>
    <col min="6" max="6" width="15.6640625" style="10" customWidth="1"/>
    <col min="7" max="7" width="1.5546875" style="1" customWidth="1"/>
    <col min="8" max="8" width="15.6640625" style="10" customWidth="1"/>
    <col min="9" max="9" width="1.5546875" style="1" customWidth="1"/>
    <col min="10" max="10" width="14.6640625" style="10" customWidth="1"/>
    <col min="11" max="18" width="0" style="1" hidden="1" customWidth="1"/>
    <col min="19" max="19" width="1.5546875" style="1" customWidth="1"/>
    <col min="20" max="20" width="14.6640625" style="45" customWidth="1"/>
    <col min="21" max="21" width="8.33203125" style="28" customWidth="1"/>
    <col min="22" max="27" width="8.88671875" style="1" hidden="1" customWidth="1"/>
    <col min="28" max="28" width="0" style="1" hidden="1" customWidth="1"/>
    <col min="29" max="16384" width="8.88671875" style="1" hidden="1"/>
  </cols>
  <sheetData>
    <row r="1" spans="1:21" ht="28.2" customHeight="1" x14ac:dyDescent="0.25">
      <c r="A1" s="52"/>
      <c r="B1" s="52"/>
      <c r="C1" s="52"/>
      <c r="D1" s="96" t="s">
        <v>54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8"/>
    </row>
    <row r="2" spans="1:21" ht="28.2" customHeight="1" x14ac:dyDescent="0.25">
      <c r="A2" s="52"/>
      <c r="B2" s="52"/>
      <c r="C2" s="52"/>
      <c r="D2" s="99" t="s">
        <v>0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27" customHeight="1" x14ac:dyDescent="0.25">
      <c r="A3" s="50" t="s">
        <v>85</v>
      </c>
      <c r="B3" s="50"/>
      <c r="C3" s="50"/>
      <c r="D3" s="50"/>
      <c r="E3" s="28"/>
      <c r="F3" s="29"/>
      <c r="G3" s="28"/>
      <c r="H3" s="29"/>
      <c r="I3" s="28"/>
      <c r="J3" s="29"/>
      <c r="K3" s="28"/>
      <c r="L3" s="28"/>
      <c r="M3" s="28"/>
      <c r="N3" s="28"/>
      <c r="T3" s="29"/>
    </row>
    <row r="4" spans="1:21" s="3" customFormat="1" ht="15" x14ac:dyDescent="0.25">
      <c r="A4" s="93" t="s">
        <v>50</v>
      </c>
      <c r="B4" s="94" t="s">
        <v>78</v>
      </c>
      <c r="C4" s="2"/>
      <c r="D4" s="53" t="s">
        <v>79</v>
      </c>
      <c r="E4" s="54"/>
      <c r="F4" s="53" t="s">
        <v>1</v>
      </c>
      <c r="G4" s="54"/>
      <c r="H4" s="53" t="s">
        <v>2</v>
      </c>
      <c r="I4" s="54"/>
      <c r="J4" s="53">
        <v>2023</v>
      </c>
      <c r="K4" s="43"/>
      <c r="L4" s="43"/>
      <c r="M4" s="43"/>
      <c r="N4" s="43"/>
      <c r="T4" s="53">
        <v>2022</v>
      </c>
      <c r="U4" s="53" t="s">
        <v>86</v>
      </c>
    </row>
    <row r="5" spans="1:21" s="3" customFormat="1" ht="22.8" x14ac:dyDescent="0.25">
      <c r="A5" s="93"/>
      <c r="B5" s="94"/>
      <c r="C5" s="2"/>
      <c r="D5" s="31" t="s">
        <v>80</v>
      </c>
      <c r="E5" s="32"/>
      <c r="F5" s="31" t="s">
        <v>80</v>
      </c>
      <c r="G5" s="32"/>
      <c r="H5" s="31" t="s">
        <v>80</v>
      </c>
      <c r="I5" s="32"/>
      <c r="J5" s="31" t="s">
        <v>80</v>
      </c>
      <c r="K5" s="43"/>
      <c r="L5" s="43"/>
      <c r="M5" s="43"/>
      <c r="N5" s="43"/>
      <c r="T5" s="31" t="s">
        <v>80</v>
      </c>
      <c r="U5" s="81">
        <v>2023</v>
      </c>
    </row>
    <row r="6" spans="1:21" x14ac:dyDescent="0.25">
      <c r="A6" s="14"/>
      <c r="B6" s="28"/>
      <c r="C6" s="2"/>
      <c r="D6" s="33"/>
      <c r="E6" s="28"/>
      <c r="F6" s="28"/>
      <c r="G6" s="28"/>
      <c r="H6" s="28"/>
      <c r="I6" s="28"/>
      <c r="J6" s="34"/>
      <c r="T6" s="28"/>
    </row>
    <row r="7" spans="1:21" ht="15" customHeight="1" x14ac:dyDescent="0.25">
      <c r="A7" s="55" t="s">
        <v>4</v>
      </c>
      <c r="B7" s="2" t="s">
        <v>56</v>
      </c>
      <c r="C7" s="2"/>
      <c r="D7" s="6">
        <f>specificatie!M7</f>
        <v>83.679516662654521</v>
      </c>
      <c r="E7" s="28"/>
      <c r="F7" s="6">
        <f>specificatie!O7</f>
        <v>29.248297362383415</v>
      </c>
      <c r="G7" s="28"/>
      <c r="H7" s="6">
        <f>specificatie!Q7</f>
        <v>2.8106789808938188</v>
      </c>
      <c r="I7" s="28"/>
      <c r="J7" s="35">
        <f t="shared" ref="J7:J16" si="0">+D7+F7+H7</f>
        <v>115.73849300593176</v>
      </c>
      <c r="L7" s="13" t="e">
        <f>SUMIF('[1]NZa Wlz VV 2022'!$B:$B,#REF!,'[1]NZa Wlz VV 2022'!$I:$I)</f>
        <v>#VALUE!</v>
      </c>
      <c r="M7" s="13" t="e">
        <f>+J7-L7</f>
        <v>#VALUE!</v>
      </c>
      <c r="N7" s="12">
        <f t="shared" ref="N7:N16" si="1">ROUND(F7,2)</f>
        <v>29.25</v>
      </c>
      <c r="O7" s="12">
        <f t="shared" ref="O7:O16" si="2">ROUND(H7,2)</f>
        <v>2.81</v>
      </c>
      <c r="T7" s="86">
        <v>108.42746694499965</v>
      </c>
      <c r="U7" s="87">
        <f>+(J7-T7)/T7</f>
        <v>6.7427804659871471E-2</v>
      </c>
    </row>
    <row r="8" spans="1:21" ht="15" customHeight="1" x14ac:dyDescent="0.25">
      <c r="A8" s="58" t="s">
        <v>5</v>
      </c>
      <c r="B8" s="2" t="s">
        <v>57</v>
      </c>
      <c r="C8" s="28"/>
      <c r="D8" s="6">
        <f>specificatie!M8</f>
        <v>114.75439066706542</v>
      </c>
      <c r="E8" s="28"/>
      <c r="F8" s="6">
        <f>specificatie!O8</f>
        <v>30.719909808289493</v>
      </c>
      <c r="G8" s="28"/>
      <c r="H8" s="6">
        <f>specificatie!Q8</f>
        <v>2.8106789808938188</v>
      </c>
      <c r="I8" s="28"/>
      <c r="J8" s="35">
        <f t="shared" si="0"/>
        <v>148.28497945624872</v>
      </c>
      <c r="L8" s="13" t="e">
        <f>SUMIF('[1]NZa Wlz VV 2022'!$B:$B,#REF!,'[1]NZa Wlz VV 2022'!$I:$I)</f>
        <v>#VALUE!</v>
      </c>
      <c r="M8" s="13" t="e">
        <f t="shared" ref="M8:M16" si="3">+J8-L8</f>
        <v>#VALUE!</v>
      </c>
      <c r="N8" s="12">
        <f t="shared" si="1"/>
        <v>30.72</v>
      </c>
      <c r="O8" s="12">
        <f t="shared" si="2"/>
        <v>2.81</v>
      </c>
      <c r="T8" s="86">
        <v>138.99089292285564</v>
      </c>
      <c r="U8" s="87">
        <f t="shared" ref="U8:U16" si="4">+(J8-T8)/T8</f>
        <v>6.686831300919549E-2</v>
      </c>
    </row>
    <row r="9" spans="1:21" ht="15" customHeight="1" x14ac:dyDescent="0.25">
      <c r="A9" s="58" t="s">
        <v>6</v>
      </c>
      <c r="B9" s="2" t="s">
        <v>58</v>
      </c>
      <c r="C9" s="2"/>
      <c r="D9" s="6">
        <f>specificatie!M9</f>
        <v>148.26248186215747</v>
      </c>
      <c r="E9" s="28"/>
      <c r="F9" s="6">
        <f>specificatie!O9</f>
        <v>33.533286543109952</v>
      </c>
      <c r="G9" s="28"/>
      <c r="H9" s="6">
        <f>specificatie!Q9</f>
        <v>2.8106789808938188</v>
      </c>
      <c r="I9" s="28"/>
      <c r="J9" s="35">
        <f t="shared" si="0"/>
        <v>184.60644738616125</v>
      </c>
      <c r="L9" s="13" t="e">
        <f>SUMIF('[1]NZa Wlz VV 2022'!$B:$B,#REF!,'[1]NZa Wlz VV 2022'!$I:$I)</f>
        <v>#VALUE!</v>
      </c>
      <c r="M9" s="13" t="e">
        <f t="shared" si="3"/>
        <v>#VALUE!</v>
      </c>
      <c r="N9" s="12">
        <f t="shared" si="1"/>
        <v>33.53</v>
      </c>
      <c r="O9" s="12">
        <f t="shared" si="2"/>
        <v>2.81</v>
      </c>
      <c r="T9" s="86">
        <v>173.17126611581563</v>
      </c>
      <c r="U9" s="87">
        <f t="shared" si="4"/>
        <v>6.6033941581843378E-2</v>
      </c>
    </row>
    <row r="10" spans="1:21" ht="15" customHeight="1" x14ac:dyDescent="0.25">
      <c r="A10" s="58" t="s">
        <v>7</v>
      </c>
      <c r="B10" s="2" t="s">
        <v>59</v>
      </c>
      <c r="C10" s="2"/>
      <c r="D10" s="6">
        <f>specificatie!M10</f>
        <v>140.06486854367918</v>
      </c>
      <c r="E10" s="28"/>
      <c r="F10" s="6">
        <f>specificatie!O10</f>
        <v>34.020217131828872</v>
      </c>
      <c r="G10" s="28"/>
      <c r="H10" s="6">
        <f>specificatie!Q10</f>
        <v>2.8106789808938188</v>
      </c>
      <c r="I10" s="28"/>
      <c r="J10" s="35">
        <f t="shared" si="0"/>
        <v>176.89576465640187</v>
      </c>
      <c r="L10" s="13" t="e">
        <f>SUMIF('[1]NZa Wlz VV 2022'!$B:$B,#REF!,'[1]NZa Wlz VV 2022'!$I:$I)</f>
        <v>#VALUE!</v>
      </c>
      <c r="M10" s="13" t="e">
        <f t="shared" si="3"/>
        <v>#VALUE!</v>
      </c>
      <c r="N10" s="12">
        <f t="shared" si="1"/>
        <v>34.020000000000003</v>
      </c>
      <c r="O10" s="12">
        <f t="shared" si="2"/>
        <v>2.81</v>
      </c>
      <c r="T10" s="86">
        <v>165.79556147613565</v>
      </c>
      <c r="U10" s="87">
        <f t="shared" si="4"/>
        <v>6.6951148036999572E-2</v>
      </c>
    </row>
    <row r="11" spans="1:21" ht="15" customHeight="1" x14ac:dyDescent="0.25">
      <c r="A11" s="55" t="s">
        <v>8</v>
      </c>
      <c r="B11" s="2" t="s">
        <v>60</v>
      </c>
      <c r="C11" s="2"/>
      <c r="D11" s="6">
        <f>specificatie!M11</f>
        <v>272.5216457682904</v>
      </c>
      <c r="E11" s="28"/>
      <c r="F11" s="6">
        <f>specificatie!O11</f>
        <v>33.511364400758026</v>
      </c>
      <c r="G11" s="28"/>
      <c r="H11" s="6">
        <f>specificatie!Q11</f>
        <v>4.0757297501088932</v>
      </c>
      <c r="I11" s="28"/>
      <c r="J11" s="35">
        <f t="shared" si="0"/>
        <v>310.10873991915736</v>
      </c>
      <c r="L11" s="13" t="e">
        <f>SUMIF('[1]NZa Wlz VV 2022'!$B:$B,#REF!,'[1]NZa Wlz VV 2022'!$I:$I)</f>
        <v>#VALUE!</v>
      </c>
      <c r="M11" s="13" t="e">
        <f t="shared" si="3"/>
        <v>#VALUE!</v>
      </c>
      <c r="N11" s="12">
        <f t="shared" si="1"/>
        <v>33.51</v>
      </c>
      <c r="O11" s="12">
        <f t="shared" si="2"/>
        <v>4.08</v>
      </c>
      <c r="T11" s="86">
        <v>290.68428731889816</v>
      </c>
      <c r="U11" s="87">
        <f t="shared" si="4"/>
        <v>6.6823194261440788E-2</v>
      </c>
    </row>
    <row r="12" spans="1:21" ht="15" customHeight="1" x14ac:dyDescent="0.25">
      <c r="A12" s="55" t="s">
        <v>9</v>
      </c>
      <c r="B12" s="2" t="s">
        <v>61</v>
      </c>
      <c r="C12" s="2"/>
      <c r="D12" s="6">
        <f>specificatie!M12</f>
        <v>248.15325295562309</v>
      </c>
      <c r="E12" s="28"/>
      <c r="F12" s="6">
        <f>specificatie!O12</f>
        <v>33.424798962763546</v>
      </c>
      <c r="G12" s="28"/>
      <c r="H12" s="6">
        <f>specificatie!Q12</f>
        <v>4.0874493519170674</v>
      </c>
      <c r="I12" s="28"/>
      <c r="J12" s="35">
        <f t="shared" si="0"/>
        <v>285.66550127030371</v>
      </c>
      <c r="L12" s="13" t="e">
        <f>SUMIF('[1]NZa Wlz VV 2022'!$B:$B,#REF!,'[1]NZa Wlz VV 2022'!$I:$I)</f>
        <v>#VALUE!</v>
      </c>
      <c r="M12" s="13" t="e">
        <f t="shared" si="3"/>
        <v>#VALUE!</v>
      </c>
      <c r="N12" s="12">
        <f t="shared" si="1"/>
        <v>33.42</v>
      </c>
      <c r="O12" s="12">
        <f t="shared" si="2"/>
        <v>4.09</v>
      </c>
      <c r="T12" s="86">
        <v>267.76038450145342</v>
      </c>
      <c r="U12" s="87">
        <f t="shared" si="4"/>
        <v>6.6869924773181308E-2</v>
      </c>
    </row>
    <row r="13" spans="1:21" ht="15" customHeight="1" x14ac:dyDescent="0.25">
      <c r="A13" s="55" t="s">
        <v>10</v>
      </c>
      <c r="B13" s="2" t="s">
        <v>62</v>
      </c>
      <c r="C13" s="2"/>
      <c r="D13" s="6">
        <f>specificatie!M13</f>
        <v>327.58813252617159</v>
      </c>
      <c r="E13" s="28"/>
      <c r="F13" s="6">
        <f>specificatie!O13</f>
        <v>34.507147720547813</v>
      </c>
      <c r="G13" s="28"/>
      <c r="H13" s="6">
        <f>specificatie!Q13</f>
        <v>4.0759877995325695</v>
      </c>
      <c r="I13" s="28"/>
      <c r="J13" s="35">
        <f t="shared" si="0"/>
        <v>366.17126804625201</v>
      </c>
      <c r="L13" s="13" t="e">
        <f>SUMIF('[1]NZa Wlz VV 2022'!$B:$B,#REF!,'[1]NZa Wlz VV 2022'!$I:$I)</f>
        <v>#VALUE!</v>
      </c>
      <c r="M13" s="13" t="e">
        <f t="shared" si="3"/>
        <v>#VALUE!</v>
      </c>
      <c r="N13" s="12">
        <f t="shared" si="1"/>
        <v>34.51</v>
      </c>
      <c r="O13" s="12">
        <f t="shared" si="2"/>
        <v>4.08</v>
      </c>
      <c r="T13" s="86">
        <v>343.34446068401746</v>
      </c>
      <c r="U13" s="87">
        <f t="shared" si="4"/>
        <v>6.6483691965667779E-2</v>
      </c>
    </row>
    <row r="14" spans="1:21" ht="15" customHeight="1" x14ac:dyDescent="0.25">
      <c r="A14" s="55" t="s">
        <v>11</v>
      </c>
      <c r="B14" s="2" t="s">
        <v>63</v>
      </c>
      <c r="C14" s="2"/>
      <c r="D14" s="6">
        <f>specificatie!M14</f>
        <v>434.90792712482062</v>
      </c>
      <c r="E14" s="28"/>
      <c r="F14" s="6">
        <f>specificatie!O14</f>
        <v>35.567012770273507</v>
      </c>
      <c r="G14" s="28"/>
      <c r="H14" s="6">
        <f>specificatie!Q14</f>
        <v>5.1431034292480788</v>
      </c>
      <c r="I14" s="28"/>
      <c r="J14" s="35">
        <f t="shared" si="0"/>
        <v>475.61804332434218</v>
      </c>
      <c r="L14" s="13" t="e">
        <f>SUMIF('[1]NZa Wlz VV 2022'!$B:$B,#REF!,'[1]NZa Wlz VV 2022'!$I:$I)</f>
        <v>#VALUE!</v>
      </c>
      <c r="M14" s="13" t="e">
        <f t="shared" si="3"/>
        <v>#VALUE!</v>
      </c>
      <c r="N14" s="12">
        <f t="shared" si="1"/>
        <v>35.57</v>
      </c>
      <c r="O14" s="12">
        <f t="shared" si="2"/>
        <v>5.14</v>
      </c>
      <c r="T14" s="86">
        <v>446.10527373930307</v>
      </c>
      <c r="U14" s="87">
        <f t="shared" si="4"/>
        <v>6.6156513545916756E-2</v>
      </c>
    </row>
    <row r="15" spans="1:21" ht="15" customHeight="1" x14ac:dyDescent="0.25">
      <c r="A15" s="55" t="s">
        <v>12</v>
      </c>
      <c r="B15" s="2" t="s">
        <v>64</v>
      </c>
      <c r="C15" s="2"/>
      <c r="D15" s="6">
        <f>specificatie!M15</f>
        <v>232.85649110052037</v>
      </c>
      <c r="E15" s="28"/>
      <c r="F15" s="6">
        <f>specificatie!O15</f>
        <v>32.548043120216171</v>
      </c>
      <c r="G15" s="28"/>
      <c r="H15" s="6">
        <f>specificatie!Q15</f>
        <v>5.4187365503890073</v>
      </c>
      <c r="I15" s="28"/>
      <c r="J15" s="35">
        <f t="shared" si="0"/>
        <v>270.82327077112552</v>
      </c>
      <c r="L15" s="13" t="e">
        <f>SUMIF('[1]NZa Wlz VV 2022'!$B:$B,#REF!,'[1]NZa Wlz VV 2022'!$I:$I)</f>
        <v>#VALUE!</v>
      </c>
      <c r="M15" s="13" t="e">
        <f t="shared" si="3"/>
        <v>#VALUE!</v>
      </c>
      <c r="N15" s="12">
        <f t="shared" si="1"/>
        <v>32.549999999999997</v>
      </c>
      <c r="O15" s="12">
        <f t="shared" si="2"/>
        <v>5.42</v>
      </c>
      <c r="T15" s="86">
        <v>253.59962465037688</v>
      </c>
      <c r="U15" s="87">
        <f t="shared" si="4"/>
        <v>6.7916686172126178E-2</v>
      </c>
    </row>
    <row r="16" spans="1:21" ht="15" customHeight="1" x14ac:dyDescent="0.25">
      <c r="A16" s="55" t="s">
        <v>13</v>
      </c>
      <c r="B16" s="2" t="s">
        <v>65</v>
      </c>
      <c r="C16" s="2"/>
      <c r="D16" s="6">
        <f>specificatie!M16</f>
        <v>514.78922310816995</v>
      </c>
      <c r="E16" s="28"/>
      <c r="F16" s="6">
        <f>specificatie!O16</f>
        <v>35.535112296732201</v>
      </c>
      <c r="G16" s="28"/>
      <c r="H16" s="6">
        <f>specificatie!Q16</f>
        <v>4.0642681977243953</v>
      </c>
      <c r="I16" s="28"/>
      <c r="J16" s="35">
        <f t="shared" si="0"/>
        <v>554.38860360262652</v>
      </c>
      <c r="L16" s="13" t="e">
        <f>SUMIF('[1]NZa Wlz VV 2022'!$B:$B,#REF!,'[1]NZa Wlz VV 2022'!$I:$I)</f>
        <v>#VALUE!</v>
      </c>
      <c r="M16" s="13" t="e">
        <f t="shared" si="3"/>
        <v>#VALUE!</v>
      </c>
      <c r="N16" s="12">
        <f t="shared" si="1"/>
        <v>35.54</v>
      </c>
      <c r="O16" s="12">
        <f t="shared" si="2"/>
        <v>4.0599999999999996</v>
      </c>
      <c r="T16" s="86">
        <v>519.71533453141421</v>
      </c>
      <c r="U16" s="87">
        <f t="shared" si="4"/>
        <v>6.6715886115760695E-2</v>
      </c>
    </row>
    <row r="17" spans="1:21" x14ac:dyDescent="0.25">
      <c r="A17" s="14"/>
      <c r="B17" s="28"/>
      <c r="C17" s="28"/>
      <c r="D17" s="36"/>
      <c r="E17" s="28"/>
      <c r="F17" s="37"/>
      <c r="G17" s="28"/>
      <c r="H17" s="37"/>
      <c r="I17" s="28"/>
      <c r="J17" s="38"/>
      <c r="T17" s="37"/>
      <c r="U17" s="84"/>
    </row>
    <row r="18" spans="1:21" ht="15" customHeight="1" x14ac:dyDescent="0.25">
      <c r="A18" s="55" t="s">
        <v>14</v>
      </c>
      <c r="B18" s="2" t="s">
        <v>66</v>
      </c>
      <c r="C18" s="2"/>
      <c r="D18" s="6">
        <f>specificatie!M18</f>
        <v>174.32095528936625</v>
      </c>
      <c r="E18" s="28"/>
      <c r="F18" s="6">
        <f>specificatie!O18</f>
        <v>34.041858491327496</v>
      </c>
      <c r="G18" s="28"/>
      <c r="H18" s="6">
        <f>specificatie!Q18</f>
        <v>3.0877881761932091</v>
      </c>
      <c r="I18" s="28"/>
      <c r="J18" s="35">
        <f t="shared" ref="J18:J25" si="5">+D18+F18+H18</f>
        <v>211.45060195688697</v>
      </c>
      <c r="L18" s="13" t="e">
        <f>SUMIF('[1]NZa Wlz VV 2022'!$B:$B,#REF!,'[1]NZa Wlz VV 2022'!$I:$I)</f>
        <v>#VALUE!</v>
      </c>
      <c r="M18" s="13" t="e">
        <f t="shared" ref="M18:M25" si="6">+J18-L18</f>
        <v>#VALUE!</v>
      </c>
      <c r="N18" s="12">
        <f t="shared" ref="N18:N25" si="7">ROUND(F18,2)</f>
        <v>34.04</v>
      </c>
      <c r="O18" s="12">
        <f t="shared" ref="O18:O25" si="8">ROUND(H18,2)</f>
        <v>3.09</v>
      </c>
      <c r="T18" s="86">
        <v>198.13293534662876</v>
      </c>
      <c r="U18" s="87">
        <f t="shared" ref="U18:U25" si="9">+(J18-T18)/T18</f>
        <v>6.7215814407429436E-2</v>
      </c>
    </row>
    <row r="19" spans="1:21" ht="15" customHeight="1" x14ac:dyDescent="0.25">
      <c r="A19" s="55" t="s">
        <v>15</v>
      </c>
      <c r="B19" s="2" t="s">
        <v>67</v>
      </c>
      <c r="C19" s="2"/>
      <c r="D19" s="6">
        <f>specificatie!M19</f>
        <v>166.96863260173023</v>
      </c>
      <c r="E19" s="28"/>
      <c r="F19" s="6">
        <f>specificatie!O19</f>
        <v>34.528789080046415</v>
      </c>
      <c r="G19" s="28"/>
      <c r="H19" s="6">
        <f>specificatie!Q19</f>
        <v>3.0877881761932091</v>
      </c>
      <c r="I19" s="28"/>
      <c r="J19" s="35">
        <f t="shared" si="5"/>
        <v>204.58520985796986</v>
      </c>
      <c r="L19" s="13" t="e">
        <f>SUMIF('[1]NZa Wlz VV 2022'!$B:$B,#REF!,'[1]NZa Wlz VV 2022'!$I:$I)</f>
        <v>#VALUE!</v>
      </c>
      <c r="M19" s="13" t="e">
        <f t="shared" si="6"/>
        <v>#VALUE!</v>
      </c>
      <c r="N19" s="12">
        <f t="shared" si="7"/>
        <v>34.53</v>
      </c>
      <c r="O19" s="12">
        <f t="shared" si="8"/>
        <v>3.09</v>
      </c>
      <c r="T19" s="86">
        <v>191.63723070694877</v>
      </c>
      <c r="U19" s="87">
        <f t="shared" si="9"/>
        <v>6.756505039890244E-2</v>
      </c>
    </row>
    <row r="20" spans="1:21" ht="15" customHeight="1" x14ac:dyDescent="0.25">
      <c r="A20" s="55" t="s">
        <v>16</v>
      </c>
      <c r="B20" s="2" t="s">
        <v>68</v>
      </c>
      <c r="C20" s="2"/>
      <c r="D20" s="6">
        <f>specificatie!M20</f>
        <v>297.4448097527752</v>
      </c>
      <c r="E20" s="28"/>
      <c r="F20" s="6">
        <f>specificatie!O20</f>
        <v>34.539609759795738</v>
      </c>
      <c r="G20" s="28"/>
      <c r="H20" s="6">
        <f>specificatie!Q20</f>
        <v>4.7504433479895534</v>
      </c>
      <c r="I20" s="28"/>
      <c r="J20" s="35">
        <f t="shared" si="5"/>
        <v>336.7348628605605</v>
      </c>
      <c r="L20" s="13" t="e">
        <f>SUMIF('[1]NZa Wlz VV 2022'!$B:$B,#REF!,'[1]NZa Wlz VV 2022'!$I:$I)</f>
        <v>#VALUE!</v>
      </c>
      <c r="M20" s="13" t="e">
        <f t="shared" si="6"/>
        <v>#VALUE!</v>
      </c>
      <c r="N20" s="12">
        <f t="shared" si="7"/>
        <v>34.54</v>
      </c>
      <c r="O20" s="12">
        <f t="shared" si="8"/>
        <v>4.75</v>
      </c>
      <c r="T20" s="86">
        <v>315.58553506405173</v>
      </c>
      <c r="U20" s="87">
        <f t="shared" si="9"/>
        <v>6.7016150763108559E-2</v>
      </c>
    </row>
    <row r="21" spans="1:21" ht="15" customHeight="1" x14ac:dyDescent="0.25">
      <c r="A21" s="55" t="s">
        <v>17</v>
      </c>
      <c r="B21" s="2" t="s">
        <v>69</v>
      </c>
      <c r="C21" s="2"/>
      <c r="D21" s="6">
        <f>specificatie!M21</f>
        <v>273.65846455012689</v>
      </c>
      <c r="E21" s="28"/>
      <c r="F21" s="6">
        <f>specificatie!O21</f>
        <v>35.297057342247392</v>
      </c>
      <c r="G21" s="28"/>
      <c r="H21" s="6">
        <f>specificatie!Q21</f>
        <v>4.7504433479895534</v>
      </c>
      <c r="I21" s="28"/>
      <c r="J21" s="35">
        <f t="shared" si="5"/>
        <v>313.70596524036387</v>
      </c>
      <c r="L21" s="13" t="e">
        <f>SUMIF('[1]NZa Wlz VV 2022'!$B:$B,#REF!,'[1]NZa Wlz VV 2022'!$I:$I)</f>
        <v>#VALUE!</v>
      </c>
      <c r="M21" s="13" t="e">
        <f t="shared" si="6"/>
        <v>#VALUE!</v>
      </c>
      <c r="N21" s="12">
        <f t="shared" si="7"/>
        <v>35.299999999999997</v>
      </c>
      <c r="O21" s="12">
        <f t="shared" si="8"/>
        <v>4.75</v>
      </c>
      <c r="T21" s="86">
        <v>293.95332784677169</v>
      </c>
      <c r="U21" s="87">
        <f t="shared" si="9"/>
        <v>6.7196508841323915E-2</v>
      </c>
    </row>
    <row r="22" spans="1:21" ht="15" customHeight="1" x14ac:dyDescent="0.25">
      <c r="A22" s="55" t="s">
        <v>18</v>
      </c>
      <c r="B22" s="2" t="s">
        <v>70</v>
      </c>
      <c r="C22" s="2"/>
      <c r="D22" s="6">
        <f>specificatie!M22</f>
        <v>366.64952252674095</v>
      </c>
      <c r="E22" s="28"/>
      <c r="F22" s="6">
        <f>specificatie!O22</f>
        <v>36.379125317178335</v>
      </c>
      <c r="G22" s="28"/>
      <c r="H22" s="6">
        <f>specificatie!Q22</f>
        <v>4.7504433479895534</v>
      </c>
      <c r="I22" s="28"/>
      <c r="J22" s="35">
        <f t="shared" si="5"/>
        <v>407.77909119190889</v>
      </c>
      <c r="L22" s="13" t="e">
        <f>SUMIF('[1]NZa Wlz VV 2022'!$B:$B,#REF!,'[1]NZa Wlz VV 2022'!$I:$I)</f>
        <v>#VALUE!</v>
      </c>
      <c r="M22" s="13" t="e">
        <f t="shared" si="6"/>
        <v>#VALUE!</v>
      </c>
      <c r="N22" s="12">
        <f t="shared" si="7"/>
        <v>36.380000000000003</v>
      </c>
      <c r="O22" s="12">
        <f t="shared" si="8"/>
        <v>4.75</v>
      </c>
      <c r="T22" s="86">
        <v>382.25731753637172</v>
      </c>
      <c r="U22" s="87">
        <f t="shared" si="9"/>
        <v>6.6765951846320851E-2</v>
      </c>
    </row>
    <row r="23" spans="1:21" ht="15" customHeight="1" x14ac:dyDescent="0.25">
      <c r="A23" s="55" t="s">
        <v>19</v>
      </c>
      <c r="B23" s="2" t="s">
        <v>71</v>
      </c>
      <c r="C23" s="2"/>
      <c r="D23" s="6">
        <f>specificatie!M23</f>
        <v>462.60747246391475</v>
      </c>
      <c r="E23" s="28"/>
      <c r="F23" s="6">
        <f>specificatie!O23</f>
        <v>37.428731252861347</v>
      </c>
      <c r="G23" s="28"/>
      <c r="H23" s="6">
        <f>specificatie!Q23</f>
        <v>6.0700109446533164</v>
      </c>
      <c r="I23" s="28"/>
      <c r="J23" s="35">
        <f t="shared" si="5"/>
        <v>506.10621466142936</v>
      </c>
      <c r="L23" s="13" t="e">
        <f>SUMIF('[1]NZa Wlz VV 2022'!$B:$B,#REF!,'[1]NZa Wlz VV 2022'!$I:$I)</f>
        <v>#VALUE!</v>
      </c>
      <c r="M23" s="13" t="e">
        <f t="shared" si="6"/>
        <v>#VALUE!</v>
      </c>
      <c r="N23" s="12">
        <f t="shared" si="7"/>
        <v>37.43</v>
      </c>
      <c r="O23" s="12">
        <f t="shared" si="8"/>
        <v>6.07</v>
      </c>
      <c r="T23" s="86">
        <v>474.42251647195576</v>
      </c>
      <c r="U23" s="87">
        <f t="shared" si="9"/>
        <v>6.6783715126106369E-2</v>
      </c>
    </row>
    <row r="24" spans="1:21" ht="15" customHeight="1" x14ac:dyDescent="0.25">
      <c r="A24" s="55" t="s">
        <v>20</v>
      </c>
      <c r="B24" s="2" t="s">
        <v>72</v>
      </c>
      <c r="C24" s="2"/>
      <c r="D24" s="6">
        <f>specificatie!M24</f>
        <v>310.90473293378676</v>
      </c>
      <c r="E24" s="28"/>
      <c r="F24" s="6">
        <f>specificatie!O24</f>
        <v>44.234938815176989</v>
      </c>
      <c r="G24" s="28"/>
      <c r="H24" s="6">
        <f>specificatie!Q24</f>
        <v>6.4526855476858085</v>
      </c>
      <c r="I24" s="28"/>
      <c r="J24" s="35">
        <f t="shared" si="5"/>
        <v>361.59235729664954</v>
      </c>
      <c r="L24" s="13" t="e">
        <f>SUMIF('[1]NZa Wlz VV 2022'!$B:$B,#REF!,'[1]NZa Wlz VV 2022'!$I:$I)</f>
        <v>#VALUE!</v>
      </c>
      <c r="M24" s="13" t="e">
        <f t="shared" si="6"/>
        <v>#VALUE!</v>
      </c>
      <c r="N24" s="12">
        <f t="shared" si="7"/>
        <v>44.23</v>
      </c>
      <c r="O24" s="12">
        <f t="shared" si="8"/>
        <v>6.45</v>
      </c>
      <c r="T24" s="86">
        <v>339.1122320111748</v>
      </c>
      <c r="U24" s="87">
        <f t="shared" si="9"/>
        <v>6.6291107083197021E-2</v>
      </c>
    </row>
    <row r="25" spans="1:21" ht="15" customHeight="1" x14ac:dyDescent="0.25">
      <c r="A25" s="55" t="s">
        <v>21</v>
      </c>
      <c r="B25" s="2" t="s">
        <v>73</v>
      </c>
      <c r="C25" s="2"/>
      <c r="D25" s="6">
        <f>specificatie!M25</f>
        <v>521.51494081636338</v>
      </c>
      <c r="E25" s="28"/>
      <c r="F25" s="6">
        <f>specificatie!O25</f>
        <v>37.428731252861347</v>
      </c>
      <c r="G25" s="28"/>
      <c r="H25" s="6">
        <f>specificatie!Q25</f>
        <v>4.7504433479895534</v>
      </c>
      <c r="I25" s="28"/>
      <c r="J25" s="35">
        <f t="shared" si="5"/>
        <v>563.69411541721422</v>
      </c>
      <c r="L25" s="13" t="e">
        <f>SUMIF('[1]NZa Wlz VV 2022'!$B:$B,#REF!,'[1]NZa Wlz VV 2022'!$I:$I)</f>
        <v>#VALUE!</v>
      </c>
      <c r="M25" s="13" t="e">
        <f t="shared" si="6"/>
        <v>#VALUE!</v>
      </c>
      <c r="N25" s="12">
        <f t="shared" si="7"/>
        <v>37.43</v>
      </c>
      <c r="O25" s="12">
        <f t="shared" si="8"/>
        <v>4.75</v>
      </c>
      <c r="T25" s="86">
        <v>528.48968753528368</v>
      </c>
      <c r="U25" s="87">
        <f t="shared" si="9"/>
        <v>6.6613273091691461E-2</v>
      </c>
    </row>
    <row r="26" spans="1:21" hidden="1" x14ac:dyDescent="0.25">
      <c r="A26" s="14"/>
      <c r="B26" s="28"/>
      <c r="C26" s="28"/>
      <c r="D26" s="39"/>
      <c r="E26" s="28"/>
      <c r="F26" s="28"/>
      <c r="G26" s="28"/>
      <c r="H26" s="28"/>
      <c r="I26" s="28"/>
      <c r="J26" s="34"/>
      <c r="T26" s="28"/>
    </row>
    <row r="27" spans="1:21" hidden="1" x14ac:dyDescent="0.25">
      <c r="A27" s="14"/>
      <c r="B27" s="28"/>
      <c r="C27" s="28"/>
      <c r="D27" s="39"/>
      <c r="E27" s="28"/>
      <c r="F27" s="28"/>
      <c r="G27" s="28"/>
      <c r="H27" s="28"/>
      <c r="I27" s="28"/>
      <c r="J27" s="34"/>
      <c r="T27" s="28"/>
    </row>
    <row r="28" spans="1:21" x14ac:dyDescent="0.25">
      <c r="A28" s="14"/>
      <c r="B28" s="28"/>
      <c r="C28" s="28"/>
      <c r="D28" s="39"/>
      <c r="E28" s="28"/>
      <c r="F28" s="28"/>
      <c r="G28" s="28"/>
      <c r="H28" s="28"/>
      <c r="I28" s="28"/>
      <c r="J28" s="34"/>
      <c r="T28" s="28"/>
    </row>
    <row r="29" spans="1:21" ht="15" x14ac:dyDescent="0.25">
      <c r="A29" s="95" t="s">
        <v>50</v>
      </c>
      <c r="B29" s="94" t="s">
        <v>78</v>
      </c>
      <c r="C29" s="2"/>
      <c r="D29" s="53" t="s">
        <v>79</v>
      </c>
      <c r="E29" s="54"/>
      <c r="F29" s="53" t="s">
        <v>1</v>
      </c>
      <c r="G29" s="54"/>
      <c r="H29" s="53" t="s">
        <v>2</v>
      </c>
      <c r="I29" s="54"/>
      <c r="J29" s="53">
        <v>2023</v>
      </c>
      <c r="T29" s="53">
        <v>2022</v>
      </c>
      <c r="U29" s="53" t="s">
        <v>86</v>
      </c>
    </row>
    <row r="30" spans="1:21" s="3" customFormat="1" ht="22.8" x14ac:dyDescent="0.25">
      <c r="A30" s="95"/>
      <c r="B30" s="94"/>
      <c r="C30" s="2"/>
      <c r="D30" s="31" t="s">
        <v>80</v>
      </c>
      <c r="E30" s="32"/>
      <c r="F30" s="31" t="s">
        <v>80</v>
      </c>
      <c r="G30" s="32"/>
      <c r="H30" s="31" t="s">
        <v>80</v>
      </c>
      <c r="I30" s="32"/>
      <c r="J30" s="31" t="s">
        <v>80</v>
      </c>
      <c r="K30" s="43"/>
      <c r="L30" s="43"/>
      <c r="M30" s="43"/>
      <c r="N30" s="43"/>
      <c r="T30" s="31" t="s">
        <v>80</v>
      </c>
      <c r="U30" s="81">
        <v>2023</v>
      </c>
    </row>
    <row r="31" spans="1:21" x14ac:dyDescent="0.25">
      <c r="A31" s="14"/>
      <c r="B31" s="28"/>
      <c r="C31" s="2"/>
      <c r="D31" s="33"/>
      <c r="E31" s="28"/>
      <c r="F31" s="28"/>
      <c r="G31" s="28"/>
      <c r="H31" s="28"/>
      <c r="I31" s="28"/>
      <c r="J31" s="34"/>
      <c r="T31" s="28"/>
    </row>
    <row r="32" spans="1:21" ht="15" customHeight="1" x14ac:dyDescent="0.25">
      <c r="A32" s="55" t="s">
        <v>22</v>
      </c>
      <c r="B32" s="2" t="s">
        <v>74</v>
      </c>
      <c r="C32" s="2"/>
      <c r="D32" s="5">
        <f>specificatie!M30</f>
        <v>78.298453614489986</v>
      </c>
      <c r="E32" s="28"/>
      <c r="F32" s="6">
        <f>specificatie!O30</f>
        <v>3.3976934412831632</v>
      </c>
      <c r="G32" s="28"/>
      <c r="H32" s="6">
        <f>specificatie!Q30</f>
        <v>0.86393821134031312</v>
      </c>
      <c r="I32" s="28"/>
      <c r="J32" s="35">
        <f>SUM(D32:H32)</f>
        <v>82.560085267113465</v>
      </c>
      <c r="L32" s="13" t="e">
        <f>SUMIF('[1]NZa Wlz VV 2022'!$B:$B,#REF!,'[1]NZa Wlz VV 2022'!$I:$I)</f>
        <v>#VALUE!</v>
      </c>
      <c r="M32" s="13" t="e">
        <f>+J30-L30</f>
        <v>#VALUE!</v>
      </c>
      <c r="N32" s="12" t="e">
        <f>ROUND(F30,2)</f>
        <v>#VALUE!</v>
      </c>
      <c r="O32" s="12" t="e">
        <f>ROUND(H30,2)</f>
        <v>#VALUE!</v>
      </c>
      <c r="T32" s="86">
        <v>76.646619496569414</v>
      </c>
      <c r="U32" s="87">
        <f t="shared" ref="U32:U41" si="10">+(J32-T32)/T32</f>
        <v>7.7152336389848586E-2</v>
      </c>
    </row>
    <row r="33" spans="1:21" ht="15" customHeight="1" x14ac:dyDescent="0.25">
      <c r="A33" s="55" t="s">
        <v>23</v>
      </c>
      <c r="B33" s="2" t="s">
        <v>75</v>
      </c>
      <c r="C33" s="28"/>
      <c r="D33" s="5">
        <f>specificatie!M31</f>
        <v>104.8304633007323</v>
      </c>
      <c r="E33" s="28"/>
      <c r="F33" s="6">
        <f>specificatie!O31</f>
        <v>3.3976934412831632</v>
      </c>
      <c r="G33" s="28"/>
      <c r="H33" s="6">
        <f>specificatie!Q31</f>
        <v>0.86393821134031312</v>
      </c>
      <c r="I33" s="28"/>
      <c r="J33" s="35">
        <f t="shared" ref="J33:J41" si="11">SUM(D33:H33)</f>
        <v>109.09209495335578</v>
      </c>
      <c r="L33" s="13" t="e">
        <f>SUMIF('[1]NZa Wlz VV 2022'!$B:$B,#REF!,'[1]NZa Wlz VV 2022'!$I:$I)</f>
        <v>#VALUE!</v>
      </c>
      <c r="M33" s="13">
        <f t="shared" ref="M33:M41" si="12">+J31-L31</f>
        <v>0</v>
      </c>
      <c r="N33" s="12">
        <f t="shared" ref="N33:N41" si="13">ROUND(F31,2)</f>
        <v>0</v>
      </c>
      <c r="O33" s="12">
        <f t="shared" ref="O33:O41" si="14">ROUND(H31,2)</f>
        <v>0</v>
      </c>
      <c r="T33" s="86">
        <v>101.55524320218468</v>
      </c>
      <c r="U33" s="87">
        <f t="shared" si="10"/>
        <v>7.4214304584610202E-2</v>
      </c>
    </row>
    <row r="34" spans="1:21" ht="15" customHeight="1" x14ac:dyDescent="0.25">
      <c r="A34" s="55" t="s">
        <v>24</v>
      </c>
      <c r="B34" s="2" t="s">
        <v>58</v>
      </c>
      <c r="C34" s="2"/>
      <c r="D34" s="5">
        <f>specificatie!M32</f>
        <v>139.93428205497787</v>
      </c>
      <c r="E34" s="28"/>
      <c r="F34" s="6">
        <f>specificatie!O32</f>
        <v>3.4626175197790205</v>
      </c>
      <c r="G34" s="28"/>
      <c r="H34" s="6">
        <f>specificatie!Q32</f>
        <v>0.86393821134031312</v>
      </c>
      <c r="I34" s="28"/>
      <c r="J34" s="35">
        <f t="shared" si="11"/>
        <v>144.26083778609723</v>
      </c>
      <c r="L34" s="13" t="e">
        <f>SUMIF('[1]NZa Wlz VV 2022'!$B:$B,#REF!,'[1]NZa Wlz VV 2022'!$I:$I)</f>
        <v>#VALUE!</v>
      </c>
      <c r="M34" s="13" t="e">
        <f t="shared" si="12"/>
        <v>#VALUE!</v>
      </c>
      <c r="N34" s="12">
        <f t="shared" si="13"/>
        <v>3.4</v>
      </c>
      <c r="O34" s="12">
        <f t="shared" si="14"/>
        <v>0.86</v>
      </c>
      <c r="T34" s="86">
        <v>134.52601469620981</v>
      </c>
      <c r="U34" s="87">
        <f t="shared" si="10"/>
        <v>7.2363870377568584E-2</v>
      </c>
    </row>
    <row r="35" spans="1:21" ht="15" customHeight="1" x14ac:dyDescent="0.25">
      <c r="A35" s="55" t="s">
        <v>25</v>
      </c>
      <c r="B35" s="2" t="s">
        <v>59</v>
      </c>
      <c r="C35" s="2"/>
      <c r="D35" s="5">
        <f>specificatie!M33</f>
        <v>131.47749009030034</v>
      </c>
      <c r="E35" s="28"/>
      <c r="F35" s="6">
        <f>specificatie!O33</f>
        <v>3.4626175197790205</v>
      </c>
      <c r="G35" s="28"/>
      <c r="H35" s="6">
        <f>specificatie!Q33</f>
        <v>0.86393821134031312</v>
      </c>
      <c r="I35" s="28"/>
      <c r="J35" s="35">
        <f t="shared" si="11"/>
        <v>135.80404582141969</v>
      </c>
      <c r="L35" s="13" t="e">
        <f>SUMIF('[1]NZa Wlz VV 2022'!$B:$B,#REF!,'[1]NZa Wlz VV 2022'!$I:$I)</f>
        <v>#VALUE!</v>
      </c>
      <c r="M35" s="13" t="e">
        <f t="shared" si="12"/>
        <v>#VALUE!</v>
      </c>
      <c r="N35" s="12">
        <f t="shared" si="13"/>
        <v>3.4</v>
      </c>
      <c r="O35" s="12">
        <f t="shared" si="14"/>
        <v>0.86</v>
      </c>
      <c r="T35" s="86">
        <v>126.46216913304788</v>
      </c>
      <c r="U35" s="87">
        <f t="shared" si="10"/>
        <v>7.3870919282931505E-2</v>
      </c>
    </row>
    <row r="36" spans="1:21" ht="15" customHeight="1" x14ac:dyDescent="0.25">
      <c r="A36" s="55" t="s">
        <v>26</v>
      </c>
      <c r="B36" s="2" t="s">
        <v>60</v>
      </c>
      <c r="C36" s="2"/>
      <c r="D36" s="5">
        <f>specificatie!M34</f>
        <v>262.87585279226312</v>
      </c>
      <c r="E36" s="28"/>
      <c r="F36" s="6">
        <f>specificatie!O34</f>
        <v>4.5879682137072031</v>
      </c>
      <c r="G36" s="28"/>
      <c r="H36" s="6">
        <f>specificatie!Q34</f>
        <v>0.71722379959842286</v>
      </c>
      <c r="I36" s="28"/>
      <c r="J36" s="35">
        <f t="shared" si="11"/>
        <v>268.18104480556872</v>
      </c>
      <c r="L36" s="13" t="e">
        <f>SUMIF('[1]NZa Wlz VV 2022'!$B:$B,#REF!,'[1]NZa Wlz VV 2022'!$I:$I)</f>
        <v>#VALUE!</v>
      </c>
      <c r="M36" s="13" t="e">
        <f t="shared" si="12"/>
        <v>#VALUE!</v>
      </c>
      <c r="N36" s="12">
        <f t="shared" si="13"/>
        <v>3.46</v>
      </c>
      <c r="O36" s="12">
        <f t="shared" si="14"/>
        <v>0.86</v>
      </c>
      <c r="T36" s="86">
        <v>250.75093033374665</v>
      </c>
      <c r="U36" s="87">
        <f t="shared" si="10"/>
        <v>6.9511664218444888E-2</v>
      </c>
    </row>
    <row r="37" spans="1:21" ht="15" customHeight="1" x14ac:dyDescent="0.25">
      <c r="A37" s="55" t="s">
        <v>27</v>
      </c>
      <c r="B37" s="2" t="s">
        <v>61</v>
      </c>
      <c r="C37" s="2"/>
      <c r="D37" s="5">
        <f>specificatie!M35</f>
        <v>231.63307225149117</v>
      </c>
      <c r="E37" s="28"/>
      <c r="F37" s="6">
        <f>specificatie!O35</f>
        <v>5.0099747239302701</v>
      </c>
      <c r="G37" s="28"/>
      <c r="H37" s="6">
        <f>specificatie!Q35</f>
        <v>0.71722379959842286</v>
      </c>
      <c r="I37" s="28"/>
      <c r="J37" s="35">
        <f t="shared" si="11"/>
        <v>237.36027077501987</v>
      </c>
      <c r="L37" s="13" t="e">
        <f>SUMIF('[1]NZa Wlz VV 2022'!$B:$B,#REF!,'[1]NZa Wlz VV 2022'!$I:$I)</f>
        <v>#VALUE!</v>
      </c>
      <c r="M37" s="13" t="e">
        <f t="shared" si="12"/>
        <v>#VALUE!</v>
      </c>
      <c r="N37" s="12">
        <f t="shared" si="13"/>
        <v>3.46</v>
      </c>
      <c r="O37" s="12">
        <f t="shared" si="14"/>
        <v>0.86</v>
      </c>
      <c r="T37" s="86">
        <v>221.84664478166275</v>
      </c>
      <c r="U37" s="87">
        <f t="shared" si="10"/>
        <v>6.9929504719917407E-2</v>
      </c>
    </row>
    <row r="38" spans="1:21" ht="15" customHeight="1" x14ac:dyDescent="0.25">
      <c r="A38" s="55" t="s">
        <v>28</v>
      </c>
      <c r="B38" s="2" t="s">
        <v>62</v>
      </c>
      <c r="C38" s="2"/>
      <c r="D38" s="5">
        <f>specificatie!M36</f>
        <v>321.38937324134264</v>
      </c>
      <c r="E38" s="28"/>
      <c r="F38" s="6">
        <f>specificatie!O36</f>
        <v>5.0099747239302701</v>
      </c>
      <c r="G38" s="28"/>
      <c r="H38" s="6">
        <f>specificatie!Q36</f>
        <v>0.71722379959842286</v>
      </c>
      <c r="I38" s="28"/>
      <c r="J38" s="35">
        <f t="shared" si="11"/>
        <v>327.11657176487131</v>
      </c>
      <c r="L38" s="13" t="e">
        <f>SUMIF('[1]NZa Wlz VV 2022'!$B:$B,#REF!,'[1]NZa Wlz VV 2022'!$I:$I)</f>
        <v>#VALUE!</v>
      </c>
      <c r="M38" s="13" t="e">
        <f t="shared" si="12"/>
        <v>#VALUE!</v>
      </c>
      <c r="N38" s="12">
        <f t="shared" si="13"/>
        <v>4.59</v>
      </c>
      <c r="O38" s="12">
        <f t="shared" si="14"/>
        <v>0.72</v>
      </c>
      <c r="T38" s="86">
        <v>306.17855860339017</v>
      </c>
      <c r="U38" s="87">
        <f t="shared" si="10"/>
        <v>6.8384975280399343E-2</v>
      </c>
    </row>
    <row r="39" spans="1:21" ht="15" customHeight="1" x14ac:dyDescent="0.25">
      <c r="A39" s="55" t="s">
        <v>29</v>
      </c>
      <c r="B39" s="2" t="s">
        <v>63</v>
      </c>
      <c r="C39" s="2"/>
      <c r="D39" s="5">
        <f>specificatie!M37</f>
        <v>426.72323068250097</v>
      </c>
      <c r="E39" s="28"/>
      <c r="F39" s="6">
        <f>specificatie!O37</f>
        <v>5.0099747239302701</v>
      </c>
      <c r="G39" s="28"/>
      <c r="H39" s="6">
        <f>specificatie!Q37</f>
        <v>0.44521063261351368</v>
      </c>
      <c r="I39" s="28"/>
      <c r="J39" s="35">
        <f t="shared" si="11"/>
        <v>432.17841603904475</v>
      </c>
      <c r="L39" s="13" t="e">
        <f>SUMIF('[1]NZa Wlz VV 2022'!$B:$B,#REF!,'[1]NZa Wlz VV 2022'!$I:$I)</f>
        <v>#VALUE!</v>
      </c>
      <c r="M39" s="13" t="e">
        <f t="shared" si="12"/>
        <v>#VALUE!</v>
      </c>
      <c r="N39" s="12">
        <f t="shared" si="13"/>
        <v>5.01</v>
      </c>
      <c r="O39" s="12">
        <f t="shared" si="14"/>
        <v>0.72</v>
      </c>
      <c r="T39" s="86">
        <v>404.63791550017669</v>
      </c>
      <c r="U39" s="87">
        <f t="shared" si="10"/>
        <v>6.8062085839941597E-2</v>
      </c>
    </row>
    <row r="40" spans="1:21" ht="15" customHeight="1" x14ac:dyDescent="0.25">
      <c r="A40" s="55" t="s">
        <v>30</v>
      </c>
      <c r="B40" s="2" t="s">
        <v>64</v>
      </c>
      <c r="C40" s="2"/>
      <c r="D40" s="5">
        <f>specificatie!M38</f>
        <v>229.48735410764476</v>
      </c>
      <c r="E40" s="28"/>
      <c r="F40" s="6">
        <f>specificatie!O38</f>
        <v>4.111858304737587</v>
      </c>
      <c r="G40" s="28"/>
      <c r="H40" s="6">
        <f>specificatie!Q38</f>
        <v>0.43699965863540269</v>
      </c>
      <c r="I40" s="28"/>
      <c r="J40" s="35">
        <f t="shared" si="11"/>
        <v>234.03621207101776</v>
      </c>
      <c r="L40" s="13" t="e">
        <f>SUMIF('[1]NZa Wlz VV 2022'!$B:$B,#REF!,'[1]NZa Wlz VV 2022'!$I:$I)</f>
        <v>#VALUE!</v>
      </c>
      <c r="M40" s="13" t="e">
        <f t="shared" si="12"/>
        <v>#VALUE!</v>
      </c>
      <c r="N40" s="12">
        <f t="shared" si="13"/>
        <v>5.01</v>
      </c>
      <c r="O40" s="12">
        <f t="shared" si="14"/>
        <v>0.72</v>
      </c>
      <c r="T40" s="86">
        <v>218.51154987022412</v>
      </c>
      <c r="U40" s="87">
        <f t="shared" si="10"/>
        <v>7.1047330038223944E-2</v>
      </c>
    </row>
    <row r="41" spans="1:21" ht="15" customHeight="1" x14ac:dyDescent="0.25">
      <c r="A41" s="55" t="s">
        <v>31</v>
      </c>
      <c r="B41" s="2" t="s">
        <v>65</v>
      </c>
      <c r="C41" s="2"/>
      <c r="D41" s="5">
        <f>specificatie!M39</f>
        <v>512.6533449655783</v>
      </c>
      <c r="E41" s="28"/>
      <c r="F41" s="6">
        <f>specificatie!O39</f>
        <v>5.0099747239302701</v>
      </c>
      <c r="G41" s="28"/>
      <c r="H41" s="6">
        <f>specificatie!Q39</f>
        <v>0.71722379959842286</v>
      </c>
      <c r="I41" s="28"/>
      <c r="J41" s="35">
        <f t="shared" si="11"/>
        <v>518.38054348910703</v>
      </c>
      <c r="L41" s="13" t="e">
        <f>SUMIF('[1]NZa Wlz VV 2022'!$B:$B,#REF!,'[1]NZa Wlz VV 2022'!$I:$I)</f>
        <v>#VALUE!</v>
      </c>
      <c r="M41" s="13" t="e">
        <f t="shared" si="12"/>
        <v>#VALUE!</v>
      </c>
      <c r="N41" s="12">
        <f t="shared" si="13"/>
        <v>5.01</v>
      </c>
      <c r="O41" s="12">
        <f t="shared" si="14"/>
        <v>0.45</v>
      </c>
      <c r="T41" s="86">
        <v>485.18565317192571</v>
      </c>
      <c r="U41" s="87">
        <f t="shared" si="10"/>
        <v>6.841688351699611E-2</v>
      </c>
    </row>
    <row r="42" spans="1:21" x14ac:dyDescent="0.25">
      <c r="A42" s="16"/>
      <c r="B42" s="40"/>
      <c r="C42" s="40"/>
      <c r="D42" s="41"/>
      <c r="E42" s="40"/>
      <c r="F42" s="40"/>
      <c r="G42" s="40"/>
      <c r="H42" s="40"/>
      <c r="I42" s="40"/>
      <c r="J42" s="42"/>
      <c r="T42" s="40"/>
    </row>
    <row r="43" spans="1:21" ht="15" customHeight="1" x14ac:dyDescent="0.25">
      <c r="A43" s="55" t="s">
        <v>32</v>
      </c>
      <c r="B43" s="2" t="s">
        <v>66</v>
      </c>
      <c r="C43" s="2"/>
      <c r="D43" s="5">
        <f>specificatie!M41</f>
        <v>165.34393348997617</v>
      </c>
      <c r="E43" s="28"/>
      <c r="F43" s="6">
        <f>specificatie!O41</f>
        <v>3.4626175197790205</v>
      </c>
      <c r="G43" s="28"/>
      <c r="H43" s="6">
        <f>specificatie!Q41</f>
        <v>0.94911521809217503</v>
      </c>
      <c r="I43" s="28"/>
      <c r="J43" s="35">
        <f t="shared" ref="J43:J50" si="15">SUM(D43:H43)</f>
        <v>169.75566622784737</v>
      </c>
      <c r="L43" s="13" t="e">
        <f>SUMIF('[1]NZa Wlz VV 2022'!$B:$B,#REF!,'[1]NZa Wlz VV 2022'!$I:$I)</f>
        <v>#VALUE!</v>
      </c>
      <c r="M43" s="13" t="e">
        <f t="shared" ref="M43:M50" si="16">+J41-L41</f>
        <v>#VALUE!</v>
      </c>
      <c r="N43" s="12">
        <f t="shared" ref="N43:N50" si="17">ROUND(F41,2)</f>
        <v>5.01</v>
      </c>
      <c r="O43" s="12">
        <f t="shared" ref="O43:O50" si="18">ROUND(H41,2)</f>
        <v>0.72</v>
      </c>
      <c r="T43" s="86">
        <v>158.09774631247319</v>
      </c>
      <c r="U43" s="87">
        <f t="shared" ref="U43:U50" si="19">+(J43-T43)/T43</f>
        <v>7.3738685005242374E-2</v>
      </c>
    </row>
    <row r="44" spans="1:21" ht="15" customHeight="1" x14ac:dyDescent="0.25">
      <c r="A44" s="55" t="s">
        <v>33</v>
      </c>
      <c r="B44" s="2" t="s">
        <v>67</v>
      </c>
      <c r="C44" s="2"/>
      <c r="D44" s="5">
        <f>specificatie!M42</f>
        <v>143.82479800869251</v>
      </c>
      <c r="E44" s="28"/>
      <c r="F44" s="6">
        <f>specificatie!O42</f>
        <v>3.4626175197790205</v>
      </c>
      <c r="G44" s="28"/>
      <c r="H44" s="6">
        <f>specificatie!Q42</f>
        <v>0.94911521809217503</v>
      </c>
      <c r="I44" s="28"/>
      <c r="J44" s="35">
        <f t="shared" si="15"/>
        <v>148.23653074656372</v>
      </c>
      <c r="L44" s="13" t="e">
        <f>SUMIF('[1]NZa Wlz VV 2022'!$B:$B,#REF!,'[1]NZa Wlz VV 2022'!$I:$I)</f>
        <v>#VALUE!</v>
      </c>
      <c r="M44" s="13">
        <f t="shared" si="16"/>
        <v>0</v>
      </c>
      <c r="N44" s="12">
        <f t="shared" si="17"/>
        <v>0</v>
      </c>
      <c r="O44" s="12">
        <f t="shared" si="18"/>
        <v>0</v>
      </c>
      <c r="T44" s="86">
        <v>138.4283607718059</v>
      </c>
      <c r="U44" s="87">
        <f t="shared" si="19"/>
        <v>7.0853760891716605E-2</v>
      </c>
    </row>
    <row r="45" spans="1:21" ht="15" customHeight="1" x14ac:dyDescent="0.25">
      <c r="A45" s="55" t="s">
        <v>34</v>
      </c>
      <c r="B45" s="2" t="s">
        <v>68</v>
      </c>
      <c r="C45" s="2"/>
      <c r="D45" s="5">
        <f>specificatie!M43</f>
        <v>278.40550626932156</v>
      </c>
      <c r="E45" s="28"/>
      <c r="F45" s="6">
        <f>specificatie!O43</f>
        <v>4.5879682137072031</v>
      </c>
      <c r="G45" s="28"/>
      <c r="H45" s="6">
        <f>specificatie!Q43</f>
        <v>0.83831353199815672</v>
      </c>
      <c r="I45" s="28"/>
      <c r="J45" s="35">
        <f t="shared" si="15"/>
        <v>283.83178801502692</v>
      </c>
      <c r="L45" s="13" t="e">
        <f>SUMIF('[1]NZa Wlz VV 2022'!$B:$B,#REF!,'[1]NZa Wlz VV 2022'!$I:$I)</f>
        <v>#VALUE!</v>
      </c>
      <c r="M45" s="13" t="e">
        <f t="shared" si="16"/>
        <v>#VALUE!</v>
      </c>
      <c r="N45" s="12">
        <f t="shared" si="17"/>
        <v>3.46</v>
      </c>
      <c r="O45" s="12">
        <f t="shared" si="18"/>
        <v>0.95</v>
      </c>
      <c r="T45" s="86">
        <v>265.40535137851293</v>
      </c>
      <c r="U45" s="87">
        <f t="shared" si="19"/>
        <v>6.9427524881496339E-2</v>
      </c>
    </row>
    <row r="46" spans="1:21" ht="15" customHeight="1" x14ac:dyDescent="0.25">
      <c r="A46" s="55" t="s">
        <v>35</v>
      </c>
      <c r="B46" s="2" t="s">
        <v>69</v>
      </c>
      <c r="C46" s="2"/>
      <c r="D46" s="5">
        <f>specificatie!M44</f>
        <v>248.38481306213473</v>
      </c>
      <c r="E46" s="28"/>
      <c r="F46" s="6">
        <f>specificatie!O44</f>
        <v>5.0099747239302701</v>
      </c>
      <c r="G46" s="28"/>
      <c r="H46" s="6">
        <f>specificatie!Q44</f>
        <v>0.83831353199815672</v>
      </c>
      <c r="I46" s="28"/>
      <c r="J46" s="35">
        <f t="shared" si="15"/>
        <v>254.23310131806315</v>
      </c>
      <c r="L46" s="13" t="e">
        <f>SUMIF('[1]NZa Wlz VV 2022'!$B:$B,#REF!,'[1]NZa Wlz VV 2022'!$I:$I)</f>
        <v>#VALUE!</v>
      </c>
      <c r="M46" s="13" t="e">
        <f t="shared" si="16"/>
        <v>#VALUE!</v>
      </c>
      <c r="N46" s="12">
        <f t="shared" si="17"/>
        <v>3.46</v>
      </c>
      <c r="O46" s="12">
        <f t="shared" si="18"/>
        <v>0.95</v>
      </c>
      <c r="T46" s="86">
        <v>237.76480568847342</v>
      </c>
      <c r="U46" s="87">
        <f t="shared" si="19"/>
        <v>6.9262965904074922E-2</v>
      </c>
    </row>
    <row r="47" spans="1:21" ht="15" customHeight="1" x14ac:dyDescent="0.25">
      <c r="A47" s="55" t="s">
        <v>36</v>
      </c>
      <c r="B47" s="2" t="s">
        <v>70</v>
      </c>
      <c r="C47" s="2"/>
      <c r="D47" s="5">
        <f>specificatie!M45</f>
        <v>342.23431845894481</v>
      </c>
      <c r="E47" s="28"/>
      <c r="F47" s="6">
        <f>specificatie!O45</f>
        <v>5.0099747239302701</v>
      </c>
      <c r="G47" s="28"/>
      <c r="H47" s="6">
        <f>specificatie!Q45</f>
        <v>0.83831353199815672</v>
      </c>
      <c r="I47" s="28"/>
      <c r="J47" s="35">
        <f t="shared" si="15"/>
        <v>348.08260671487324</v>
      </c>
      <c r="L47" s="13" t="e">
        <f>SUMIF('[1]NZa Wlz VV 2022'!$B:$B,#REF!,'[1]NZa Wlz VV 2022'!$I:$I)</f>
        <v>#VALUE!</v>
      </c>
      <c r="M47" s="13" t="e">
        <f t="shared" si="16"/>
        <v>#VALUE!</v>
      </c>
      <c r="N47" s="12">
        <f t="shared" si="17"/>
        <v>4.59</v>
      </c>
      <c r="O47" s="12">
        <f t="shared" si="18"/>
        <v>0.84</v>
      </c>
      <c r="T47" s="86">
        <v>325.86397729054977</v>
      </c>
      <c r="U47" s="87">
        <f t="shared" si="19"/>
        <v>6.818375448880222E-2</v>
      </c>
    </row>
    <row r="48" spans="1:21" ht="15" customHeight="1" x14ac:dyDescent="0.25">
      <c r="A48" s="55" t="s">
        <v>37</v>
      </c>
      <c r="B48" s="2" t="s">
        <v>71</v>
      </c>
      <c r="C48" s="2"/>
      <c r="D48" s="5">
        <f>specificatie!M46</f>
        <v>442.63870239950035</v>
      </c>
      <c r="E48" s="28"/>
      <c r="F48" s="6">
        <f>specificatie!O46</f>
        <v>5.0099747239302701</v>
      </c>
      <c r="G48" s="28"/>
      <c r="H48" s="6">
        <f>specificatie!Q46</f>
        <v>0.52782703866550607</v>
      </c>
      <c r="I48" s="28"/>
      <c r="J48" s="35">
        <f t="shared" si="15"/>
        <v>448.17650416209614</v>
      </c>
      <c r="L48" s="13" t="e">
        <f>SUMIF('[1]NZa Wlz VV 2022'!$B:$B,#REF!,'[1]NZa Wlz VV 2022'!$I:$I)</f>
        <v>#VALUE!</v>
      </c>
      <c r="M48" s="13" t="e">
        <f t="shared" si="16"/>
        <v>#VALUE!</v>
      </c>
      <c r="N48" s="12">
        <f t="shared" si="17"/>
        <v>5.01</v>
      </c>
      <c r="O48" s="12">
        <f t="shared" si="18"/>
        <v>0.84</v>
      </c>
      <c r="T48" s="86">
        <v>419.58345317091988</v>
      </c>
      <c r="U48" s="87">
        <f t="shared" si="19"/>
        <v>6.8146278827465351E-2</v>
      </c>
    </row>
    <row r="49" spans="1:21" ht="15" customHeight="1" x14ac:dyDescent="0.25">
      <c r="A49" s="55" t="s">
        <v>38</v>
      </c>
      <c r="B49" s="2" t="s">
        <v>76</v>
      </c>
      <c r="C49" s="2"/>
      <c r="D49" s="5">
        <f>specificatie!M47</f>
        <v>295.79398518358971</v>
      </c>
      <c r="E49" s="28"/>
      <c r="F49" s="6">
        <f>specificatie!O47</f>
        <v>4.111858304737587</v>
      </c>
      <c r="G49" s="28"/>
      <c r="H49" s="6">
        <f>specificatie!Q47</f>
        <v>0.52375694380566651</v>
      </c>
      <c r="I49" s="28"/>
      <c r="J49" s="35">
        <f t="shared" si="15"/>
        <v>300.42960043213299</v>
      </c>
      <c r="L49" s="13" t="e">
        <f>SUMIF('[1]NZa Wlz VV 2022'!$B:$B,#REF!,'[1]NZa Wlz VV 2022'!$I:$I)</f>
        <v>#VALUE!</v>
      </c>
      <c r="M49" s="13" t="e">
        <f t="shared" si="16"/>
        <v>#VALUE!</v>
      </c>
      <c r="N49" s="12">
        <f t="shared" si="17"/>
        <v>5.01</v>
      </c>
      <c r="O49" s="12">
        <f t="shared" si="18"/>
        <v>0.84</v>
      </c>
      <c r="T49" s="86">
        <v>280.97934973515402</v>
      </c>
      <c r="U49" s="87">
        <f t="shared" si="19"/>
        <v>6.9223061108627443E-2</v>
      </c>
    </row>
    <row r="50" spans="1:21" ht="15" customHeight="1" x14ac:dyDescent="0.25">
      <c r="A50" s="55" t="s">
        <v>39</v>
      </c>
      <c r="B50" s="2" t="s">
        <v>77</v>
      </c>
      <c r="C50" s="2"/>
      <c r="D50" s="5">
        <f>specificatie!M48</f>
        <v>506.24886126018203</v>
      </c>
      <c r="E50" s="28"/>
      <c r="F50" s="6">
        <f>specificatie!O48</f>
        <v>5.0099747239302701</v>
      </c>
      <c r="G50" s="28"/>
      <c r="H50" s="6">
        <f>specificatie!Q48</f>
        <v>0.83831353199815672</v>
      </c>
      <c r="I50" s="28"/>
      <c r="J50" s="35">
        <f t="shared" si="15"/>
        <v>512.09714951611045</v>
      </c>
      <c r="L50" s="13" t="e">
        <f>SUMIF('[1]NZa Wlz VV 2022'!$B:$B,#REF!,'[1]NZa Wlz VV 2022'!$I:$I)</f>
        <v>#VALUE!</v>
      </c>
      <c r="M50" s="13" t="e">
        <f t="shared" si="16"/>
        <v>#VALUE!</v>
      </c>
      <c r="N50" s="12">
        <f t="shared" si="17"/>
        <v>5.01</v>
      </c>
      <c r="O50" s="12">
        <f t="shared" si="18"/>
        <v>0.53</v>
      </c>
      <c r="T50" s="86">
        <v>479.20394912257223</v>
      </c>
      <c r="U50" s="87">
        <f t="shared" si="19"/>
        <v>6.8641338314857456E-2</v>
      </c>
    </row>
    <row r="51" spans="1:21" x14ac:dyDescent="0.25">
      <c r="A51" s="14"/>
      <c r="B51" s="28"/>
      <c r="C51" s="28"/>
      <c r="D51" s="33"/>
      <c r="E51" s="28"/>
      <c r="F51" s="28"/>
      <c r="G51" s="28"/>
      <c r="H51" s="28"/>
      <c r="I51" s="28"/>
      <c r="J51" s="34"/>
      <c r="T51" s="28"/>
    </row>
    <row r="52" spans="1:21" ht="15" customHeight="1" x14ac:dyDescent="0.25">
      <c r="A52" s="95" t="s">
        <v>50</v>
      </c>
      <c r="B52" s="94" t="s">
        <v>78</v>
      </c>
      <c r="C52" s="2"/>
      <c r="D52" s="53" t="s">
        <v>79</v>
      </c>
      <c r="E52" s="54"/>
      <c r="F52" s="53" t="s">
        <v>1</v>
      </c>
      <c r="G52" s="54"/>
      <c r="H52" s="53" t="s">
        <v>2</v>
      </c>
      <c r="I52" s="54"/>
      <c r="J52" s="53">
        <v>2023</v>
      </c>
      <c r="T52" s="53">
        <v>2022</v>
      </c>
      <c r="U52" s="53" t="s">
        <v>86</v>
      </c>
    </row>
    <row r="53" spans="1:21" s="3" customFormat="1" ht="22.8" x14ac:dyDescent="0.25">
      <c r="A53" s="95"/>
      <c r="B53" s="94"/>
      <c r="C53" s="2"/>
      <c r="D53" s="31" t="s">
        <v>80</v>
      </c>
      <c r="E53" s="32"/>
      <c r="F53" s="31" t="s">
        <v>80</v>
      </c>
      <c r="G53" s="32"/>
      <c r="H53" s="31" t="s">
        <v>80</v>
      </c>
      <c r="I53" s="32"/>
      <c r="J53" s="31" t="s">
        <v>80</v>
      </c>
      <c r="K53" s="43"/>
      <c r="L53" s="43"/>
      <c r="M53" s="43"/>
      <c r="N53" s="43"/>
      <c r="T53" s="31" t="s">
        <v>80</v>
      </c>
      <c r="U53" s="81">
        <v>2023</v>
      </c>
    </row>
    <row r="54" spans="1:21" x14ac:dyDescent="0.25">
      <c r="A54" s="14"/>
      <c r="B54" s="28"/>
      <c r="C54" s="28"/>
      <c r="D54" s="33"/>
      <c r="E54" s="28"/>
      <c r="F54" s="28"/>
      <c r="G54" s="28"/>
      <c r="H54" s="28"/>
      <c r="I54" s="28"/>
      <c r="J54" s="34"/>
      <c r="T54" s="28"/>
    </row>
    <row r="55" spans="1:21" ht="26.25" customHeight="1" x14ac:dyDescent="0.25">
      <c r="A55" s="55" t="s">
        <v>41</v>
      </c>
      <c r="B55" s="51" t="s">
        <v>40</v>
      </c>
      <c r="C55" s="28"/>
      <c r="D55" s="8">
        <f>specificatie!M53</f>
        <v>26.890900114390639</v>
      </c>
      <c r="E55" s="82"/>
      <c r="F55" s="9">
        <f>specificatie!O53</f>
        <v>29.248297362383415</v>
      </c>
      <c r="G55" s="82"/>
      <c r="H55" s="9">
        <f>specificatie!Q53</f>
        <v>2.8106789808938188</v>
      </c>
      <c r="I55" s="44"/>
      <c r="J55" s="35">
        <f>+D55+F55+H55</f>
        <v>58.949876457667877</v>
      </c>
      <c r="L55" s="13" t="e">
        <f>SUMIF('[1]NZa Wlz VV 2022'!$B:$B,A55,'[1]NZa Wlz VV 2022'!$I:$I)</f>
        <v>#VALUE!</v>
      </c>
      <c r="M55" s="13" t="e">
        <f t="shared" ref="M55:M59" si="20">+J55-L55</f>
        <v>#VALUE!</v>
      </c>
      <c r="T55" s="86">
        <v>55.178292269522338</v>
      </c>
      <c r="U55" s="87">
        <f t="shared" ref="U55:U59" si="21">+(J55-T55)/T55</f>
        <v>6.8352680610754765E-2</v>
      </c>
    </row>
    <row r="56" spans="1:21" ht="26.25" customHeight="1" x14ac:dyDescent="0.25">
      <c r="A56" s="55" t="s">
        <v>43</v>
      </c>
      <c r="B56" s="51" t="s">
        <v>42</v>
      </c>
      <c r="C56" s="28"/>
      <c r="D56" s="8">
        <f>specificatie!M54</f>
        <v>79.947126411990766</v>
      </c>
      <c r="E56" s="82"/>
      <c r="F56" s="9">
        <f>specificatie!O54</f>
        <v>29.248297362383415</v>
      </c>
      <c r="G56" s="82"/>
      <c r="H56" s="9">
        <f>specificatie!Q54</f>
        <v>2.8106789808938188</v>
      </c>
      <c r="I56" s="44"/>
      <c r="J56" s="35">
        <f>+D56+F56+H56</f>
        <v>112.00610275526799</v>
      </c>
      <c r="L56" s="13" t="e">
        <f>SUMIF('[1]NZa Wlz VV 2022'!$B:$B,A56,'[1]NZa Wlz VV 2022'!$I:$I)</f>
        <v>#VALUE!</v>
      </c>
      <c r="M56" s="13" t="e">
        <f t="shared" si="20"/>
        <v>#VALUE!</v>
      </c>
      <c r="T56" s="86">
        <v>105.14146707411439</v>
      </c>
      <c r="U56" s="87">
        <f t="shared" si="21"/>
        <v>6.5289517753397031E-2</v>
      </c>
    </row>
    <row r="57" spans="1:21" ht="26.25" customHeight="1" x14ac:dyDescent="0.25">
      <c r="A57" s="55" t="s">
        <v>45</v>
      </c>
      <c r="B57" s="51" t="s">
        <v>44</v>
      </c>
      <c r="C57" s="28"/>
      <c r="D57" s="8">
        <f>specificatie!M55</f>
        <v>80.531266320681837</v>
      </c>
      <c r="E57" s="82"/>
      <c r="F57" s="9">
        <f>specificatie!O55</f>
        <v>29.248297362383415</v>
      </c>
      <c r="G57" s="82"/>
      <c r="H57" s="9">
        <f>specificatie!Q55</f>
        <v>2.8106789808938188</v>
      </c>
      <c r="I57" s="44"/>
      <c r="J57" s="35">
        <f>+D57+F57+H57</f>
        <v>112.59024266395906</v>
      </c>
      <c r="L57" s="13" t="e">
        <f>SUMIF('[1]NZa Wlz VV 2022'!$B:$B,A57,'[1]NZa Wlz VV 2022'!$I:$I)</f>
        <v>#VALUE!</v>
      </c>
      <c r="M57" s="13" t="e">
        <f t="shared" si="20"/>
        <v>#VALUE!</v>
      </c>
      <c r="T57" s="86">
        <v>105.62572128528066</v>
      </c>
      <c r="U57" s="87">
        <f t="shared" si="21"/>
        <v>6.593584681772896E-2</v>
      </c>
    </row>
    <row r="58" spans="1:21" ht="26.25" customHeight="1" x14ac:dyDescent="0.25">
      <c r="A58" s="55" t="s">
        <v>47</v>
      </c>
      <c r="B58" s="51" t="s">
        <v>46</v>
      </c>
      <c r="C58" s="28"/>
      <c r="D58" s="8">
        <f>specificatie!M56</f>
        <v>324.56418611417905</v>
      </c>
      <c r="E58" s="82"/>
      <c r="F58" s="9">
        <f>specificatie!O56</f>
        <v>36.379125317178342</v>
      </c>
      <c r="G58" s="82"/>
      <c r="H58" s="9">
        <f>specificatie!Q56</f>
        <v>4.7504433479895471</v>
      </c>
      <c r="I58" s="44"/>
      <c r="J58" s="35">
        <f>+D58+F58+H58</f>
        <v>365.69375477934699</v>
      </c>
      <c r="L58" s="13" t="e">
        <f>SUMIF('[1]NZa Wlz VV 2022'!$B:$B,A58,'[1]NZa Wlz VV 2022'!$I:$I)</f>
        <v>#VALUE!</v>
      </c>
      <c r="M58" s="13" t="e">
        <f t="shared" si="20"/>
        <v>#VALUE!</v>
      </c>
      <c r="T58" s="86">
        <v>342.65868312654095</v>
      </c>
      <c r="U58" s="87">
        <f t="shared" si="21"/>
        <v>6.7224537964792747E-2</v>
      </c>
    </row>
    <row r="59" spans="1:21" ht="26.25" customHeight="1" x14ac:dyDescent="0.25">
      <c r="A59" s="59" t="s">
        <v>49</v>
      </c>
      <c r="B59" s="51" t="s">
        <v>48</v>
      </c>
      <c r="C59" s="28"/>
      <c r="D59" s="8">
        <f>specificatie!M57</f>
        <v>250.12147691640584</v>
      </c>
      <c r="E59" s="82"/>
      <c r="F59" s="9">
        <f>specificatie!O57</f>
        <v>43.791290945455309</v>
      </c>
      <c r="G59" s="82"/>
      <c r="H59" s="9">
        <f>specificatie!Q57</f>
        <v>4.0270984985274074</v>
      </c>
      <c r="I59" s="44"/>
      <c r="J59" s="60">
        <f>+D59+F59+H59</f>
        <v>297.93986636038852</v>
      </c>
      <c r="L59" s="13" t="e">
        <f>SUMIF('[1]NZa Wlz VV 2022'!$B:$B,A59,'[1]NZa Wlz VV 2022'!$I:$I)</f>
        <v>#VALUE!</v>
      </c>
      <c r="M59" s="13" t="e">
        <f t="shared" si="20"/>
        <v>#VALUE!</v>
      </c>
      <c r="T59" s="86">
        <v>278.79219717177523</v>
      </c>
      <c r="U59" s="87">
        <f t="shared" si="21"/>
        <v>6.8680793016655459E-2</v>
      </c>
    </row>
    <row r="60" spans="1:21" ht="13.2" customHeight="1" x14ac:dyDescent="0.25">
      <c r="A60" s="28"/>
      <c r="B60" s="28"/>
      <c r="C60" s="28"/>
      <c r="D60" s="33"/>
      <c r="E60" s="28"/>
      <c r="F60" s="45"/>
      <c r="G60" s="28"/>
      <c r="H60" s="45"/>
      <c r="I60" s="28"/>
      <c r="J60" s="45"/>
    </row>
    <row r="61" spans="1:21" ht="17.25" customHeight="1" x14ac:dyDescent="0.25">
      <c r="A61" s="92" t="s">
        <v>87</v>
      </c>
      <c r="B61" s="92"/>
      <c r="C61" s="92"/>
      <c r="D61" s="92"/>
      <c r="E61" s="92"/>
      <c r="F61" s="92"/>
      <c r="G61" s="92"/>
      <c r="H61" s="92"/>
      <c r="I61" s="92"/>
      <c r="J61" s="92"/>
      <c r="T61" s="28"/>
    </row>
    <row r="62" spans="1:21" ht="20.399999999999999" customHeight="1" x14ac:dyDescent="0.25">
      <c r="A62" s="91" t="s">
        <v>81</v>
      </c>
      <c r="B62" s="91"/>
      <c r="C62" s="91"/>
      <c r="D62" s="91"/>
      <c r="E62" s="91"/>
      <c r="F62" s="91"/>
      <c r="G62" s="91"/>
      <c r="H62" s="91"/>
      <c r="I62" s="91"/>
      <c r="J62" s="91"/>
      <c r="T62" s="28"/>
    </row>
    <row r="63" spans="1:21" ht="12.6" hidden="1" customHeight="1" x14ac:dyDescent="0.25">
      <c r="A63" s="11"/>
    </row>
    <row r="64" spans="1:21" ht="10.95" hidden="1" customHeight="1" x14ac:dyDescent="0.25"/>
    <row r="65" ht="13.2" hidden="1" customHeight="1" x14ac:dyDescent="0.25"/>
    <row r="66" ht="13.2" hidden="1" customHeight="1" x14ac:dyDescent="0.25"/>
    <row r="67" ht="13.2" hidden="1" customHeight="1" x14ac:dyDescent="0.25"/>
    <row r="68" ht="13.2" hidden="1" customHeight="1" x14ac:dyDescent="0.25"/>
    <row r="69" ht="13.2" hidden="1" customHeight="1" x14ac:dyDescent="0.25"/>
    <row r="70" ht="13.2" hidden="1" customHeight="1" x14ac:dyDescent="0.25"/>
    <row r="71" ht="13.2" hidden="1" customHeight="1" x14ac:dyDescent="0.25"/>
    <row r="72" ht="13.2" hidden="1" customHeight="1" x14ac:dyDescent="0.25"/>
    <row r="75" x14ac:dyDescent="0.25"/>
    <row r="76" x14ac:dyDescent="0.25"/>
  </sheetData>
  <sheetProtection algorithmName="SHA-512" hashValue="9ObMZrSjfOVyK+9nbFrCNlkrdJQRFBudU7r/ndjK5cLles5R6Am+hd1Raa70s7/TqSW1y/3eUfPjAPYEpmzdcg==" saltValue="N/2UBSPVoGzsRS6wYDaS0w==" spinCount="100000" sheet="1" objects="1" scenarios="1"/>
  <mergeCells count="10">
    <mergeCell ref="D1:U1"/>
    <mergeCell ref="D2:U2"/>
    <mergeCell ref="A52:A53"/>
    <mergeCell ref="B52:B53"/>
    <mergeCell ref="A62:J62"/>
    <mergeCell ref="A61:J61"/>
    <mergeCell ref="A4:A5"/>
    <mergeCell ref="B4:B5"/>
    <mergeCell ref="A29:A30"/>
    <mergeCell ref="B29:B30"/>
  </mergeCells>
  <pageMargins left="0.39370078740157483" right="0.39370078740157483" top="0.39370078740157483" bottom="0.19685039370078741" header="0.31496062992125984" footer="0.19685039370078741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4E6E-C349-4E76-9F7F-C02EDA344388}">
  <dimension ref="A1:X857"/>
  <sheetViews>
    <sheetView showGridLines="0" tabSelected="1" zoomScaleNormal="100" workbookViewId="0">
      <selection activeCell="J10" sqref="J10"/>
    </sheetView>
  </sheetViews>
  <sheetFormatPr defaultColWidth="0" defaultRowHeight="0" customHeight="1" zeroHeight="1" x14ac:dyDescent="0.3"/>
  <cols>
    <col min="1" max="1" width="10.6640625" style="14" customWidth="1"/>
    <col min="2" max="2" width="1.6640625" style="14" customWidth="1"/>
    <col min="3" max="3" width="27.6640625" style="56" customWidth="1"/>
    <col min="4" max="4" width="1.6640625" style="56" hidden="1" customWidth="1"/>
    <col min="5" max="5" width="12.6640625" style="72" customWidth="1"/>
    <col min="6" max="6" width="1.5546875" style="56" customWidth="1"/>
    <col min="7" max="7" width="12.6640625" style="72" customWidth="1"/>
    <col min="8" max="8" width="1.5546875" style="56" customWidth="1"/>
    <col min="9" max="9" width="12.6640625" style="72" customWidth="1"/>
    <col min="10" max="10" width="1.5546875" style="56" customWidth="1"/>
    <col min="11" max="11" width="12.6640625" style="72" customWidth="1"/>
    <col min="12" max="12" width="1.5546875" style="56" customWidth="1"/>
    <col min="13" max="13" width="12.6640625" style="72" customWidth="1"/>
    <col min="14" max="14" width="1.5546875" style="56" customWidth="1"/>
    <col min="15" max="15" width="12.6640625" style="79" customWidth="1"/>
    <col min="16" max="16" width="1.5546875" style="56" customWidth="1"/>
    <col min="17" max="17" width="12.6640625" style="79" customWidth="1"/>
    <col min="18" max="18" width="1.5546875" style="14" customWidth="1"/>
    <col min="19" max="19" width="12.6640625" style="26" customWidth="1"/>
    <col min="20" max="21" width="0" style="57" hidden="1" customWidth="1"/>
    <col min="22" max="22" width="0" style="16" hidden="1" customWidth="1"/>
    <col min="23" max="23" width="0" style="14" hidden="1" customWidth="1"/>
    <col min="24" max="24" width="3.21875" style="14" hidden="1" customWidth="1"/>
    <col min="25" max="16384" width="8.88671875" style="14" hidden="1"/>
  </cols>
  <sheetData>
    <row r="1" spans="1:23" ht="29.4" customHeight="1" x14ac:dyDescent="0.3">
      <c r="B1" s="15"/>
      <c r="C1" s="63"/>
      <c r="D1" s="63"/>
      <c r="E1" s="101" t="s">
        <v>55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3" ht="29.4" customHeight="1" x14ac:dyDescent="0.3">
      <c r="A2" s="15"/>
      <c r="B2" s="15"/>
      <c r="C2" s="63"/>
      <c r="D2" s="63"/>
      <c r="E2" s="102" t="s">
        <v>0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</row>
    <row r="3" spans="1:23" ht="27" customHeight="1" x14ac:dyDescent="0.3">
      <c r="A3" s="47" t="s">
        <v>85</v>
      </c>
      <c r="B3" s="47"/>
      <c r="C3" s="64"/>
      <c r="D3" s="64"/>
      <c r="E3" s="64"/>
      <c r="F3" s="64"/>
      <c r="G3" s="64"/>
      <c r="H3" s="65"/>
      <c r="I3" s="66"/>
      <c r="J3" s="65"/>
      <c r="K3" s="66"/>
      <c r="M3" s="66"/>
      <c r="O3" s="67"/>
      <c r="Q3" s="67"/>
      <c r="S3" s="18"/>
      <c r="T3" s="56"/>
      <c r="U3" s="56"/>
      <c r="V3" s="14"/>
    </row>
    <row r="4" spans="1:23" ht="17.399999999999999" hidden="1" x14ac:dyDescent="0.3">
      <c r="A4" s="95" t="s">
        <v>50</v>
      </c>
      <c r="B4" s="19"/>
      <c r="C4" s="19"/>
      <c r="D4" s="19"/>
      <c r="E4" s="68" t="s">
        <v>51</v>
      </c>
      <c r="G4" s="68" t="s">
        <v>51</v>
      </c>
      <c r="H4" s="65"/>
      <c r="I4" s="68" t="s">
        <v>51</v>
      </c>
      <c r="J4" s="65"/>
      <c r="K4" s="68" t="s">
        <v>51</v>
      </c>
      <c r="L4" s="69"/>
      <c r="M4" s="30" t="s">
        <v>79</v>
      </c>
      <c r="N4" s="69"/>
      <c r="O4" s="30" t="s">
        <v>1</v>
      </c>
      <c r="P4" s="69"/>
      <c r="Q4" s="30" t="s">
        <v>2</v>
      </c>
      <c r="R4" s="20"/>
      <c r="S4" s="21" t="s">
        <v>52</v>
      </c>
      <c r="T4" s="56"/>
      <c r="U4" s="56"/>
      <c r="V4" s="14"/>
    </row>
    <row r="5" spans="1:23" ht="22.8" x14ac:dyDescent="0.3">
      <c r="A5" s="95"/>
      <c r="B5" s="19"/>
      <c r="C5" s="19"/>
      <c r="D5" s="19"/>
      <c r="E5" s="70" t="s">
        <v>83</v>
      </c>
      <c r="F5" s="65"/>
      <c r="G5" s="70" t="s">
        <v>53</v>
      </c>
      <c r="H5" s="65"/>
      <c r="I5" s="70" t="s">
        <v>84</v>
      </c>
      <c r="J5" s="65"/>
      <c r="K5" s="70" t="s">
        <v>82</v>
      </c>
      <c r="L5" s="65"/>
      <c r="M5" s="71" t="s">
        <v>3</v>
      </c>
      <c r="N5" s="65"/>
      <c r="O5" s="71" t="s">
        <v>3</v>
      </c>
      <c r="P5" s="65"/>
      <c r="Q5" s="71" t="s">
        <v>3</v>
      </c>
      <c r="R5" s="17"/>
      <c r="S5" s="22" t="s">
        <v>3</v>
      </c>
      <c r="T5" s="56"/>
      <c r="U5" s="56"/>
      <c r="V5" s="14"/>
    </row>
    <row r="6" spans="1:23" ht="9" customHeight="1" x14ac:dyDescent="0.3">
      <c r="B6" s="19"/>
      <c r="C6" s="19"/>
      <c r="D6" s="19"/>
      <c r="O6" s="56"/>
      <c r="Q6" s="56"/>
      <c r="S6" s="14"/>
    </row>
    <row r="7" spans="1:23" ht="15" customHeight="1" x14ac:dyDescent="0.25">
      <c r="A7" s="23" t="s">
        <v>4</v>
      </c>
      <c r="B7" s="19"/>
      <c r="C7" s="48" t="s">
        <v>56</v>
      </c>
      <c r="D7" s="19"/>
      <c r="E7" s="73">
        <v>53.404478383474299</v>
      </c>
      <c r="G7" s="73">
        <v>30.275038279180222</v>
      </c>
      <c r="I7" s="73">
        <v>0</v>
      </c>
      <c r="K7" s="73">
        <v>0</v>
      </c>
      <c r="M7" s="74">
        <v>83.679516662654521</v>
      </c>
      <c r="O7" s="73">
        <v>29.248297362383415</v>
      </c>
      <c r="Q7" s="73">
        <v>2.8106789808938188</v>
      </c>
      <c r="S7" s="83">
        <v>115.73849300593176</v>
      </c>
      <c r="T7" s="88"/>
      <c r="U7" s="89" t="e">
        <f>SUMIF('[1]NZa Wlz VV 2022'!$B:$B,A7,'[1]NZa Wlz VV 2022'!$I:$I)</f>
        <v>#VALUE!</v>
      </c>
      <c r="V7" s="13" t="e">
        <f>+S7-U7</f>
        <v>#VALUE!</v>
      </c>
      <c r="W7" s="24"/>
    </row>
    <row r="8" spans="1:23" ht="16.95" customHeight="1" x14ac:dyDescent="0.25">
      <c r="A8" s="46" t="s">
        <v>5</v>
      </c>
      <c r="C8" s="44" t="s">
        <v>57</v>
      </c>
      <c r="E8" s="73">
        <v>80.028594763354548</v>
      </c>
      <c r="G8" s="73">
        <v>34.725795903710882</v>
      </c>
      <c r="I8" s="73">
        <v>0</v>
      </c>
      <c r="K8" s="73">
        <v>0</v>
      </c>
      <c r="M8" s="74">
        <v>114.75439066706542</v>
      </c>
      <c r="O8" s="73">
        <v>30.719909808289493</v>
      </c>
      <c r="Q8" s="73">
        <v>2.8106789808938188</v>
      </c>
      <c r="S8" s="83">
        <v>148.28497945624872</v>
      </c>
      <c r="T8" s="88"/>
      <c r="U8" s="89" t="e">
        <f>SUMIF('[1]NZa Wlz VV 2022'!$B:$B,A8,'[1]NZa Wlz VV 2022'!$I:$I)</f>
        <v>#VALUE!</v>
      </c>
      <c r="V8" s="13" t="e">
        <f t="shared" ref="V8:V16" si="0">+S8-U8</f>
        <v>#VALUE!</v>
      </c>
      <c r="W8" s="24"/>
    </row>
    <row r="9" spans="1:23" ht="16.95" customHeight="1" x14ac:dyDescent="0.25">
      <c r="A9" s="46" t="s">
        <v>6</v>
      </c>
      <c r="B9" s="19"/>
      <c r="C9" s="48" t="s">
        <v>58</v>
      </c>
      <c r="D9" s="19"/>
      <c r="E9" s="73">
        <v>109.28249627683094</v>
      </c>
      <c r="G9" s="73">
        <v>38.979985585326531</v>
      </c>
      <c r="I9" s="73">
        <v>0</v>
      </c>
      <c r="K9" s="73">
        <v>0</v>
      </c>
      <c r="M9" s="74">
        <v>148.26248186215747</v>
      </c>
      <c r="O9" s="73">
        <v>33.533286543109952</v>
      </c>
      <c r="Q9" s="73">
        <v>2.8106789808938188</v>
      </c>
      <c r="S9" s="83">
        <v>184.60644738616125</v>
      </c>
      <c r="T9" s="88"/>
      <c r="U9" s="89" t="e">
        <f>SUMIF('[1]NZa Wlz VV 2022'!$B:$B,A9,'[1]NZa Wlz VV 2022'!$I:$I)</f>
        <v>#VALUE!</v>
      </c>
      <c r="V9" s="13" t="e">
        <f t="shared" si="0"/>
        <v>#VALUE!</v>
      </c>
      <c r="W9" s="24"/>
    </row>
    <row r="10" spans="1:23" ht="16.95" customHeight="1" x14ac:dyDescent="0.25">
      <c r="A10" s="46" t="s">
        <v>7</v>
      </c>
      <c r="B10" s="19"/>
      <c r="C10" s="48" t="s">
        <v>59</v>
      </c>
      <c r="D10" s="19"/>
      <c r="E10" s="73">
        <v>84.500962953825393</v>
      </c>
      <c r="G10" s="73">
        <v>37.737072186698846</v>
      </c>
      <c r="I10" s="73">
        <v>17.826833403154943</v>
      </c>
      <c r="K10" s="73">
        <v>0</v>
      </c>
      <c r="M10" s="74">
        <v>140.06486854367918</v>
      </c>
      <c r="O10" s="73">
        <v>34.020217131828872</v>
      </c>
      <c r="Q10" s="73">
        <v>2.8106789808938188</v>
      </c>
      <c r="S10" s="83">
        <v>176.89576465640187</v>
      </c>
      <c r="T10" s="88"/>
      <c r="U10" s="89" t="e">
        <f>SUMIF('[1]NZa Wlz VV 2022'!$B:$B,A10,'[1]NZa Wlz VV 2022'!$I:$I)</f>
        <v>#VALUE!</v>
      </c>
      <c r="V10" s="13" t="e">
        <f t="shared" si="0"/>
        <v>#VALUE!</v>
      </c>
      <c r="W10" s="24"/>
    </row>
    <row r="11" spans="1:23" ht="16.95" customHeight="1" x14ac:dyDescent="0.25">
      <c r="A11" s="23" t="s">
        <v>8</v>
      </c>
      <c r="B11" s="19"/>
      <c r="C11" s="48" t="s">
        <v>60</v>
      </c>
      <c r="D11" s="19"/>
      <c r="E11" s="73">
        <v>185.25547668819533</v>
      </c>
      <c r="G11" s="73">
        <v>52.466613456491636</v>
      </c>
      <c r="I11" s="73">
        <v>34.799555623603439</v>
      </c>
      <c r="K11" s="73">
        <v>0</v>
      </c>
      <c r="M11" s="74">
        <v>272.5216457682904</v>
      </c>
      <c r="O11" s="73">
        <v>33.511364400758026</v>
      </c>
      <c r="Q11" s="73">
        <v>4.0757297501088932</v>
      </c>
      <c r="S11" s="83">
        <v>310.10873991915736</v>
      </c>
      <c r="T11" s="88"/>
      <c r="U11" s="89" t="e">
        <f>SUMIF('[1]NZa Wlz VV 2022'!$B:$B,A11,'[1]NZa Wlz VV 2022'!$I:$I)</f>
        <v>#VALUE!</v>
      </c>
      <c r="V11" s="13" t="e">
        <f t="shared" si="0"/>
        <v>#VALUE!</v>
      </c>
      <c r="W11" s="24"/>
    </row>
    <row r="12" spans="1:23" ht="16.95" customHeight="1" x14ac:dyDescent="0.25">
      <c r="A12" s="23" t="s">
        <v>9</v>
      </c>
      <c r="B12" s="19"/>
      <c r="C12" s="48" t="s">
        <v>61</v>
      </c>
      <c r="D12" s="19"/>
      <c r="E12" s="73">
        <v>166.80376879612814</v>
      </c>
      <c r="G12" s="73">
        <v>49.725470112620584</v>
      </c>
      <c r="I12" s="73">
        <v>31.624014046874365</v>
      </c>
      <c r="K12" s="73">
        <v>0</v>
      </c>
      <c r="M12" s="74">
        <v>248.15325295562309</v>
      </c>
      <c r="O12" s="73">
        <v>33.424798962763546</v>
      </c>
      <c r="Q12" s="73">
        <v>4.0874493519170674</v>
      </c>
      <c r="S12" s="83">
        <v>285.66550127030371</v>
      </c>
      <c r="T12" s="88"/>
      <c r="U12" s="89" t="e">
        <f>SUMIF('[1]NZa Wlz VV 2022'!$B:$B,A12,'[1]NZa Wlz VV 2022'!$I:$I)</f>
        <v>#VALUE!</v>
      </c>
      <c r="V12" s="13" t="e">
        <f t="shared" si="0"/>
        <v>#VALUE!</v>
      </c>
      <c r="W12" s="24"/>
    </row>
    <row r="13" spans="1:23" ht="16.95" customHeight="1" x14ac:dyDescent="0.25">
      <c r="A13" s="23" t="s">
        <v>10</v>
      </c>
      <c r="B13" s="19"/>
      <c r="C13" s="48" t="s">
        <v>62</v>
      </c>
      <c r="D13" s="19"/>
      <c r="E13" s="73">
        <v>227.77459180131734</v>
      </c>
      <c r="G13" s="73">
        <v>57.973042915606669</v>
      </c>
      <c r="I13" s="73">
        <v>41.840497809247566</v>
      </c>
      <c r="K13" s="73">
        <v>0</v>
      </c>
      <c r="M13" s="74">
        <v>327.58813252617159</v>
      </c>
      <c r="O13" s="73">
        <v>34.507147720547813</v>
      </c>
      <c r="Q13" s="73">
        <v>4.0759877995325695</v>
      </c>
      <c r="S13" s="83">
        <v>366.17126804625201</v>
      </c>
      <c r="T13" s="88"/>
      <c r="U13" s="89" t="e">
        <f>SUMIF('[1]NZa Wlz VV 2022'!$B:$B,A13,'[1]NZa Wlz VV 2022'!$I:$I)</f>
        <v>#VALUE!</v>
      </c>
      <c r="V13" s="13" t="e">
        <f t="shared" si="0"/>
        <v>#VALUE!</v>
      </c>
      <c r="W13" s="24"/>
    </row>
    <row r="14" spans="1:23" ht="16.95" customHeight="1" x14ac:dyDescent="0.25">
      <c r="A14" s="23" t="s">
        <v>11</v>
      </c>
      <c r="B14" s="19"/>
      <c r="C14" s="48" t="s">
        <v>63</v>
      </c>
      <c r="D14" s="19"/>
      <c r="E14" s="73">
        <v>310.57572369390016</v>
      </c>
      <c r="G14" s="73">
        <v>68.749275694793653</v>
      </c>
      <c r="I14" s="73">
        <v>55.58292773612682</v>
      </c>
      <c r="K14" s="73">
        <v>0</v>
      </c>
      <c r="M14" s="74">
        <v>434.90792712482062</v>
      </c>
      <c r="O14" s="73">
        <v>35.567012770273507</v>
      </c>
      <c r="Q14" s="73">
        <v>5.1431034292480788</v>
      </c>
      <c r="S14" s="83">
        <v>475.61804332434218</v>
      </c>
      <c r="T14" s="88"/>
      <c r="U14" s="89" t="e">
        <f>SUMIF('[1]NZa Wlz VV 2022'!$B:$B,A14,'[1]NZa Wlz VV 2022'!$I:$I)</f>
        <v>#VALUE!</v>
      </c>
      <c r="V14" s="13" t="e">
        <f t="shared" si="0"/>
        <v>#VALUE!</v>
      </c>
      <c r="W14" s="24"/>
    </row>
    <row r="15" spans="1:23" ht="16.95" customHeight="1" x14ac:dyDescent="0.25">
      <c r="A15" s="23" t="s">
        <v>12</v>
      </c>
      <c r="B15" s="19"/>
      <c r="C15" s="48" t="s">
        <v>64</v>
      </c>
      <c r="D15" s="19"/>
      <c r="E15" s="73">
        <v>152.9947612764183</v>
      </c>
      <c r="G15" s="73">
        <v>50.296342730417592</v>
      </c>
      <c r="I15" s="73">
        <v>29.565387093684485</v>
      </c>
      <c r="K15" s="73">
        <v>0</v>
      </c>
      <c r="M15" s="74">
        <v>232.85649110052037</v>
      </c>
      <c r="O15" s="73">
        <v>32.548043120216171</v>
      </c>
      <c r="Q15" s="73">
        <v>5.4187365503890073</v>
      </c>
      <c r="S15" s="83">
        <v>270.82327077112552</v>
      </c>
      <c r="T15" s="88"/>
      <c r="U15" s="89" t="e">
        <f>SUMIF('[1]NZa Wlz VV 2022'!$B:$B,A15,'[1]NZa Wlz VV 2022'!$I:$I)</f>
        <v>#VALUE!</v>
      </c>
      <c r="V15" s="13" t="e">
        <f t="shared" si="0"/>
        <v>#VALUE!</v>
      </c>
      <c r="W15" s="24"/>
    </row>
    <row r="16" spans="1:23" ht="16.95" customHeight="1" x14ac:dyDescent="0.25">
      <c r="A16" s="23" t="s">
        <v>13</v>
      </c>
      <c r="B16" s="19"/>
      <c r="C16" s="48" t="s">
        <v>65</v>
      </c>
      <c r="D16" s="19"/>
      <c r="E16" s="73">
        <v>365.48454783102073</v>
      </c>
      <c r="G16" s="73">
        <v>83.362911914864839</v>
      </c>
      <c r="I16" s="73">
        <v>65.941763362284433</v>
      </c>
      <c r="K16" s="73">
        <v>0</v>
      </c>
      <c r="M16" s="74">
        <v>514.78922310816995</v>
      </c>
      <c r="O16" s="73">
        <v>35.535112296732201</v>
      </c>
      <c r="Q16" s="73">
        <v>4.0642681977243953</v>
      </c>
      <c r="S16" s="83">
        <v>554.38860360262652</v>
      </c>
      <c r="T16" s="88"/>
      <c r="U16" s="89" t="e">
        <f>SUMIF('[1]NZa Wlz VV 2022'!$B:$B,A16,'[1]NZa Wlz VV 2022'!$I:$I)</f>
        <v>#VALUE!</v>
      </c>
      <c r="V16" s="13" t="e">
        <f t="shared" si="0"/>
        <v>#VALUE!</v>
      </c>
      <c r="W16" s="24"/>
    </row>
    <row r="17" spans="1:23" ht="13.2" x14ac:dyDescent="0.3">
      <c r="C17" s="44"/>
      <c r="O17" s="75"/>
      <c r="Q17" s="75"/>
      <c r="S17" s="25"/>
    </row>
    <row r="18" spans="1:23" ht="16.95" customHeight="1" x14ac:dyDescent="0.25">
      <c r="A18" s="23" t="s">
        <v>14</v>
      </c>
      <c r="B18" s="19"/>
      <c r="C18" s="48" t="s">
        <v>66</v>
      </c>
      <c r="D18" s="19"/>
      <c r="E18" s="73">
        <v>109.28249627683094</v>
      </c>
      <c r="G18" s="73">
        <v>38.979985585326531</v>
      </c>
      <c r="I18" s="73">
        <v>0</v>
      </c>
      <c r="K18" s="73">
        <v>26.058473427208789</v>
      </c>
      <c r="M18" s="74">
        <v>174.32095528936625</v>
      </c>
      <c r="O18" s="73">
        <v>34.041858491327496</v>
      </c>
      <c r="Q18" s="73">
        <v>3.0877881761932091</v>
      </c>
      <c r="S18" s="83">
        <v>211.45060195688697</v>
      </c>
      <c r="T18" s="88"/>
      <c r="U18" s="89" t="e">
        <f>SUMIF('[1]NZa Wlz VV 2022'!$B:$B,A18,'[1]NZa Wlz VV 2022'!$I:$I)</f>
        <v>#VALUE!</v>
      </c>
      <c r="V18" s="13" t="e">
        <f t="shared" ref="V18:V25" si="1">+S18-U18</f>
        <v>#VALUE!</v>
      </c>
      <c r="W18" s="24"/>
    </row>
    <row r="19" spans="1:23" ht="16.95" customHeight="1" x14ac:dyDescent="0.25">
      <c r="A19" s="23" t="s">
        <v>15</v>
      </c>
      <c r="B19" s="19"/>
      <c r="C19" s="48" t="s">
        <v>67</v>
      </c>
      <c r="D19" s="19"/>
      <c r="E19" s="73">
        <v>84.500962953825393</v>
      </c>
      <c r="G19" s="73">
        <v>37.737072186698846</v>
      </c>
      <c r="I19" s="73">
        <v>17.826833403154943</v>
      </c>
      <c r="K19" s="73">
        <v>26.903764058051046</v>
      </c>
      <c r="M19" s="74">
        <v>166.96863260173023</v>
      </c>
      <c r="O19" s="73">
        <v>34.528789080046415</v>
      </c>
      <c r="Q19" s="73">
        <v>3.0877881761932091</v>
      </c>
      <c r="S19" s="83">
        <v>204.58520985796986</v>
      </c>
      <c r="T19" s="88"/>
      <c r="U19" s="89" t="e">
        <f>SUMIF('[1]NZa Wlz VV 2022'!$B:$B,A19,'[1]NZa Wlz VV 2022'!$I:$I)</f>
        <v>#VALUE!</v>
      </c>
      <c r="V19" s="13" t="e">
        <f t="shared" si="1"/>
        <v>#VALUE!</v>
      </c>
      <c r="W19" s="24"/>
    </row>
    <row r="20" spans="1:23" ht="16.95" customHeight="1" x14ac:dyDescent="0.25">
      <c r="A20" s="23" t="s">
        <v>16</v>
      </c>
      <c r="B20" s="19"/>
      <c r="C20" s="48" t="s">
        <v>68</v>
      </c>
      <c r="D20" s="19"/>
      <c r="E20" s="73">
        <v>185.25547668819533</v>
      </c>
      <c r="G20" s="73">
        <v>52.466613456491636</v>
      </c>
      <c r="I20" s="73">
        <v>34.799555623603439</v>
      </c>
      <c r="K20" s="73">
        <v>24.923163984484816</v>
      </c>
      <c r="M20" s="74">
        <v>297.4448097527752</v>
      </c>
      <c r="O20" s="73">
        <v>34.539609759795738</v>
      </c>
      <c r="Q20" s="73">
        <v>4.7504433479895534</v>
      </c>
      <c r="S20" s="83">
        <v>336.7348628605605</v>
      </c>
      <c r="T20" s="88"/>
      <c r="U20" s="89" t="e">
        <f>SUMIF('[1]NZa Wlz VV 2022'!$B:$B,A20,'[1]NZa Wlz VV 2022'!$I:$I)</f>
        <v>#VALUE!</v>
      </c>
      <c r="V20" s="13" t="e">
        <f t="shared" si="1"/>
        <v>#VALUE!</v>
      </c>
      <c r="W20" s="24"/>
    </row>
    <row r="21" spans="1:23" ht="16.95" customHeight="1" x14ac:dyDescent="0.25">
      <c r="A21" s="23" t="s">
        <v>17</v>
      </c>
      <c r="B21" s="19"/>
      <c r="C21" s="48" t="s">
        <v>69</v>
      </c>
      <c r="D21" s="19"/>
      <c r="E21" s="73">
        <v>166.80376879612814</v>
      </c>
      <c r="G21" s="73">
        <v>49.725470112620592</v>
      </c>
      <c r="I21" s="73">
        <v>31.624014046874365</v>
      </c>
      <c r="K21" s="73">
        <v>25.505211594503784</v>
      </c>
      <c r="M21" s="74">
        <v>273.65846455012689</v>
      </c>
      <c r="O21" s="73">
        <v>35.297057342247392</v>
      </c>
      <c r="Q21" s="73">
        <v>4.7504433479895534</v>
      </c>
      <c r="S21" s="83">
        <v>313.70596524036387</v>
      </c>
      <c r="T21" s="88"/>
      <c r="U21" s="89" t="e">
        <f>SUMIF('[1]NZa Wlz VV 2022'!$B:$B,A21,'[1]NZa Wlz VV 2022'!$I:$I)</f>
        <v>#VALUE!</v>
      </c>
      <c r="V21" s="13" t="e">
        <f t="shared" si="1"/>
        <v>#VALUE!</v>
      </c>
      <c r="W21" s="24"/>
    </row>
    <row r="22" spans="1:23" ht="16.95" customHeight="1" x14ac:dyDescent="0.25">
      <c r="A22" s="23" t="s">
        <v>18</v>
      </c>
      <c r="B22" s="19"/>
      <c r="C22" s="48" t="s">
        <v>70</v>
      </c>
      <c r="D22" s="19"/>
      <c r="E22" s="73">
        <v>227.77459180131734</v>
      </c>
      <c r="G22" s="73">
        <v>57.973042915606669</v>
      </c>
      <c r="I22" s="73">
        <v>41.840497809247566</v>
      </c>
      <c r="K22" s="73">
        <v>39.061390000569389</v>
      </c>
      <c r="M22" s="74">
        <v>366.64952252674095</v>
      </c>
      <c r="O22" s="73">
        <v>36.379125317178335</v>
      </c>
      <c r="Q22" s="73">
        <v>4.7504433479895534</v>
      </c>
      <c r="S22" s="83">
        <v>407.77909119190889</v>
      </c>
      <c r="T22" s="88"/>
      <c r="U22" s="89" t="e">
        <f>SUMIF('[1]NZa Wlz VV 2022'!$B:$B,A22,'[1]NZa Wlz VV 2022'!$I:$I)</f>
        <v>#VALUE!</v>
      </c>
      <c r="V22" s="13" t="e">
        <f t="shared" si="1"/>
        <v>#VALUE!</v>
      </c>
      <c r="W22" s="24"/>
    </row>
    <row r="23" spans="1:23" ht="16.95" customHeight="1" x14ac:dyDescent="0.25">
      <c r="A23" s="23" t="s">
        <v>19</v>
      </c>
      <c r="B23" s="19"/>
      <c r="C23" s="48" t="s">
        <v>71</v>
      </c>
      <c r="D23" s="19"/>
      <c r="E23" s="73">
        <v>310.57572369390016</v>
      </c>
      <c r="G23" s="73">
        <v>68.749275694793653</v>
      </c>
      <c r="I23" s="73">
        <v>55.58292773612682</v>
      </c>
      <c r="K23" s="73">
        <v>27.699545339094101</v>
      </c>
      <c r="M23" s="74">
        <v>462.60747246391475</v>
      </c>
      <c r="O23" s="73">
        <v>37.428731252861347</v>
      </c>
      <c r="Q23" s="73">
        <v>6.0700109446533164</v>
      </c>
      <c r="S23" s="83">
        <v>506.10621466142936</v>
      </c>
      <c r="T23" s="88"/>
      <c r="U23" s="89" t="e">
        <f>SUMIF('[1]NZa Wlz VV 2022'!$B:$B,A23,'[1]NZa Wlz VV 2022'!$I:$I)</f>
        <v>#VALUE!</v>
      </c>
      <c r="V23" s="13" t="e">
        <f t="shared" si="1"/>
        <v>#VALUE!</v>
      </c>
      <c r="W23" s="24"/>
    </row>
    <row r="24" spans="1:23" ht="16.95" customHeight="1" x14ac:dyDescent="0.25">
      <c r="A24" s="23" t="s">
        <v>20</v>
      </c>
      <c r="B24" s="19"/>
      <c r="C24" s="48" t="s">
        <v>72</v>
      </c>
      <c r="D24" s="19"/>
      <c r="E24" s="73">
        <v>152.9947612764183</v>
      </c>
      <c r="G24" s="73">
        <v>50.296342730417592</v>
      </c>
      <c r="I24" s="73">
        <v>29.565387093684485</v>
      </c>
      <c r="K24" s="73">
        <v>78.048241833266388</v>
      </c>
      <c r="M24" s="74">
        <v>310.90473293378676</v>
      </c>
      <c r="O24" s="73">
        <v>44.234938815176989</v>
      </c>
      <c r="Q24" s="73">
        <v>6.4526855476858085</v>
      </c>
      <c r="S24" s="83">
        <v>361.59235729664954</v>
      </c>
      <c r="T24" s="88"/>
      <c r="U24" s="89" t="e">
        <f>SUMIF('[1]NZa Wlz VV 2022'!$B:$B,A24,'[1]NZa Wlz VV 2022'!$I:$I)</f>
        <v>#VALUE!</v>
      </c>
      <c r="V24" s="13" t="e">
        <f t="shared" si="1"/>
        <v>#VALUE!</v>
      </c>
      <c r="W24" s="24"/>
    </row>
    <row r="25" spans="1:23" ht="16.95" customHeight="1" x14ac:dyDescent="0.25">
      <c r="A25" s="23" t="s">
        <v>21</v>
      </c>
      <c r="B25" s="19"/>
      <c r="C25" s="48" t="s">
        <v>73</v>
      </c>
      <c r="D25" s="19"/>
      <c r="E25" s="73">
        <v>365.48454783102073</v>
      </c>
      <c r="G25" s="73">
        <v>83.362911914864839</v>
      </c>
      <c r="I25" s="73">
        <v>65.941763362284433</v>
      </c>
      <c r="K25" s="73">
        <v>6.7257177081933719</v>
      </c>
      <c r="M25" s="74">
        <v>521.51494081636338</v>
      </c>
      <c r="O25" s="73">
        <v>37.428731252861347</v>
      </c>
      <c r="Q25" s="73">
        <v>4.7504433479895534</v>
      </c>
      <c r="S25" s="83">
        <v>563.69411541721422</v>
      </c>
      <c r="T25" s="88"/>
      <c r="U25" s="89" t="e">
        <f>SUMIF('[1]NZa Wlz VV 2022'!$B:$B,A25,'[1]NZa Wlz VV 2022'!$I:$I)</f>
        <v>#VALUE!</v>
      </c>
      <c r="V25" s="13" t="e">
        <f t="shared" si="1"/>
        <v>#VALUE!</v>
      </c>
      <c r="W25" s="24"/>
    </row>
    <row r="26" spans="1:23" ht="9" customHeight="1" x14ac:dyDescent="0.3">
      <c r="E26" s="76"/>
      <c r="G26" s="76"/>
      <c r="I26" s="76"/>
      <c r="K26" s="76"/>
      <c r="M26" s="76"/>
      <c r="O26" s="56"/>
      <c r="Q26" s="56"/>
      <c r="S26" s="14"/>
    </row>
    <row r="27" spans="1:23" ht="17.399999999999999" hidden="1" x14ac:dyDescent="0.3">
      <c r="A27" s="95" t="s">
        <v>50</v>
      </c>
      <c r="B27" s="19"/>
      <c r="C27" s="19"/>
      <c r="D27" s="19"/>
      <c r="E27" s="68" t="s">
        <v>51</v>
      </c>
      <c r="G27" s="68" t="s">
        <v>51</v>
      </c>
      <c r="H27" s="65"/>
      <c r="I27" s="68" t="s">
        <v>51</v>
      </c>
      <c r="J27" s="65"/>
      <c r="K27" s="68" t="s">
        <v>51</v>
      </c>
      <c r="L27" s="69"/>
      <c r="M27" s="30" t="s">
        <v>79</v>
      </c>
      <c r="N27" s="69"/>
      <c r="O27" s="30" t="s">
        <v>1</v>
      </c>
      <c r="P27" s="69"/>
      <c r="Q27" s="30" t="s">
        <v>2</v>
      </c>
      <c r="R27" s="20"/>
      <c r="S27" s="21" t="s">
        <v>52</v>
      </c>
    </row>
    <row r="28" spans="1:23" ht="22.8" hidden="1" x14ac:dyDescent="0.3">
      <c r="A28" s="95"/>
      <c r="B28" s="19"/>
      <c r="C28" s="19"/>
      <c r="D28" s="19"/>
      <c r="E28" s="70" t="s">
        <v>83</v>
      </c>
      <c r="F28" s="65"/>
      <c r="G28" s="70" t="s">
        <v>53</v>
      </c>
      <c r="H28" s="65"/>
      <c r="I28" s="70" t="s">
        <v>84</v>
      </c>
      <c r="J28" s="65"/>
      <c r="K28" s="70" t="s">
        <v>82</v>
      </c>
      <c r="L28" s="65"/>
      <c r="M28" s="71" t="s">
        <v>3</v>
      </c>
      <c r="N28" s="65"/>
      <c r="O28" s="71" t="s">
        <v>3</v>
      </c>
      <c r="P28" s="65"/>
      <c r="Q28" s="71" t="s">
        <v>3</v>
      </c>
      <c r="R28" s="17"/>
      <c r="S28" s="22" t="s">
        <v>3</v>
      </c>
    </row>
    <row r="29" spans="1:23" ht="9" customHeight="1" x14ac:dyDescent="0.3">
      <c r="B29" s="19"/>
      <c r="C29" s="19"/>
      <c r="D29" s="19"/>
      <c r="O29" s="56"/>
      <c r="Q29" s="56"/>
      <c r="S29" s="14"/>
    </row>
    <row r="30" spans="1:23" ht="16.95" customHeight="1" x14ac:dyDescent="0.25">
      <c r="A30" s="23" t="s">
        <v>22</v>
      </c>
      <c r="B30" s="19"/>
      <c r="C30" s="48" t="s">
        <v>74</v>
      </c>
      <c r="D30" s="19"/>
      <c r="E30" s="73">
        <v>50.017654215042704</v>
      </c>
      <c r="G30" s="73">
        <v>28.280799399447279</v>
      </c>
      <c r="I30" s="73">
        <v>0</v>
      </c>
      <c r="K30" s="73">
        <v>0</v>
      </c>
      <c r="M30" s="74">
        <v>78.298453614489986</v>
      </c>
      <c r="O30" s="73">
        <v>3.3976934412831632</v>
      </c>
      <c r="Q30" s="73">
        <v>0.86393821134031312</v>
      </c>
      <c r="S30" s="7">
        <v>82.560085267113465</v>
      </c>
      <c r="U30" s="85" t="e">
        <f>SUMIF('[1]NZa Wlz VV 2022'!B:B,A30,'[1]NZa Wlz VV 2022'!I:I)</f>
        <v>#VALUE!</v>
      </c>
      <c r="V30" s="13" t="e">
        <f t="shared" ref="V30" si="2">+S30-U30</f>
        <v>#VALUE!</v>
      </c>
      <c r="W30" s="24"/>
    </row>
    <row r="31" spans="1:23" ht="16.95" customHeight="1" x14ac:dyDescent="0.25">
      <c r="A31" s="23" t="s">
        <v>23</v>
      </c>
      <c r="C31" s="44" t="s">
        <v>75</v>
      </c>
      <c r="E31" s="73">
        <v>73.291392550897413</v>
      </c>
      <c r="G31" s="73">
        <v>31.539070749834899</v>
      </c>
      <c r="I31" s="73">
        <v>0</v>
      </c>
      <c r="K31" s="73">
        <v>0</v>
      </c>
      <c r="M31" s="74">
        <v>104.8304633007323</v>
      </c>
      <c r="O31" s="73">
        <v>3.3976934412831632</v>
      </c>
      <c r="Q31" s="73">
        <v>0.86393821134031312</v>
      </c>
      <c r="S31" s="7">
        <v>109.09209495335578</v>
      </c>
      <c r="U31" s="85" t="e">
        <f>SUMIF('[1]NZa Wlz VV 2022'!B:B,A31,'[1]NZa Wlz VV 2022'!I:I)</f>
        <v>#VALUE!</v>
      </c>
      <c r="V31" s="13" t="e">
        <f t="shared" ref="V31:V39" si="3">+S31-U31</f>
        <v>#VALUE!</v>
      </c>
      <c r="W31" s="24"/>
    </row>
    <row r="32" spans="1:23" ht="16.95" customHeight="1" x14ac:dyDescent="0.25">
      <c r="A32" s="23" t="s">
        <v>24</v>
      </c>
      <c r="B32" s="19"/>
      <c r="C32" s="48" t="s">
        <v>58</v>
      </c>
      <c r="D32" s="19"/>
      <c r="E32" s="73">
        <v>103.29022194145018</v>
      </c>
      <c r="G32" s="73">
        <v>36.644060113527701</v>
      </c>
      <c r="I32" s="73">
        <v>0</v>
      </c>
      <c r="K32" s="73">
        <v>0</v>
      </c>
      <c r="M32" s="74">
        <v>139.93428205497787</v>
      </c>
      <c r="O32" s="73">
        <v>3.4626175197790205</v>
      </c>
      <c r="Q32" s="73">
        <v>0.86393821134031312</v>
      </c>
      <c r="S32" s="83">
        <v>144.26083778609723</v>
      </c>
      <c r="T32" s="88"/>
      <c r="U32" s="89" t="e">
        <f>SUMIF('[1]NZa Wlz VV 2022'!B:B,A32,'[1]NZa Wlz VV 2022'!I:I)</f>
        <v>#VALUE!</v>
      </c>
      <c r="V32" s="13" t="e">
        <f t="shared" si="3"/>
        <v>#VALUE!</v>
      </c>
      <c r="W32" s="24"/>
    </row>
    <row r="33" spans="1:23" ht="16.95" customHeight="1" x14ac:dyDescent="0.25">
      <c r="A33" s="23" t="s">
        <v>25</v>
      </c>
      <c r="B33" s="19"/>
      <c r="C33" s="48" t="s">
        <v>59</v>
      </c>
      <c r="D33" s="19"/>
      <c r="E33" s="73">
        <v>79.75618789017993</v>
      </c>
      <c r="G33" s="73">
        <v>34.945682560296468</v>
      </c>
      <c r="I33" s="73">
        <v>16.775619639823937</v>
      </c>
      <c r="K33" s="73">
        <v>0</v>
      </c>
      <c r="M33" s="74">
        <v>131.47749009030034</v>
      </c>
      <c r="O33" s="73">
        <v>3.4626175197790205</v>
      </c>
      <c r="Q33" s="73">
        <v>0.86393821134031312</v>
      </c>
      <c r="S33" s="83">
        <v>135.80404582141969</v>
      </c>
      <c r="T33" s="88"/>
      <c r="U33" s="89" t="e">
        <f>SUMIF('[1]NZa Wlz VV 2022'!B:B,A33,'[1]NZa Wlz VV 2022'!I:I)</f>
        <v>#VALUE!</v>
      </c>
      <c r="V33" s="13" t="e">
        <f t="shared" si="3"/>
        <v>#VALUE!</v>
      </c>
      <c r="W33" s="24"/>
    </row>
    <row r="34" spans="1:23" ht="16.95" customHeight="1" x14ac:dyDescent="0.25">
      <c r="A34" s="23" t="s">
        <v>26</v>
      </c>
      <c r="B34" s="19"/>
      <c r="C34" s="48" t="s">
        <v>60</v>
      </c>
      <c r="D34" s="19"/>
      <c r="E34" s="73">
        <v>180.65007304269034</v>
      </c>
      <c r="G34" s="73">
        <v>48.586939322980641</v>
      </c>
      <c r="I34" s="73">
        <v>33.638840426592125</v>
      </c>
      <c r="K34" s="73">
        <v>0</v>
      </c>
      <c r="M34" s="74">
        <v>262.87585279226312</v>
      </c>
      <c r="O34" s="73">
        <v>4.5879682137072031</v>
      </c>
      <c r="Q34" s="73">
        <v>0.71722379959842286</v>
      </c>
      <c r="S34" s="83">
        <v>268.18104480556872</v>
      </c>
      <c r="T34" s="88"/>
      <c r="U34" s="89" t="e">
        <f>SUMIF('[1]NZa Wlz VV 2022'!B:B,A34,'[1]NZa Wlz VV 2022'!I:I)</f>
        <v>#VALUE!</v>
      </c>
      <c r="V34" s="13" t="e">
        <f t="shared" si="3"/>
        <v>#VALUE!</v>
      </c>
      <c r="W34" s="24"/>
    </row>
    <row r="35" spans="1:23" ht="16.95" customHeight="1" x14ac:dyDescent="0.25">
      <c r="A35" s="23" t="s">
        <v>27</v>
      </c>
      <c r="B35" s="19"/>
      <c r="C35" s="48" t="s">
        <v>61</v>
      </c>
      <c r="D35" s="19"/>
      <c r="E35" s="73">
        <v>156.58102723646999</v>
      </c>
      <c r="G35" s="73">
        <v>45.410006917760484</v>
      </c>
      <c r="I35" s="73">
        <v>29.642038097260702</v>
      </c>
      <c r="K35" s="73">
        <v>0</v>
      </c>
      <c r="M35" s="74">
        <v>231.63307225149117</v>
      </c>
      <c r="O35" s="73">
        <v>5.0099747239302701</v>
      </c>
      <c r="Q35" s="73">
        <v>0.71722379959842286</v>
      </c>
      <c r="S35" s="83">
        <v>237.36027077501987</v>
      </c>
      <c r="T35" s="88"/>
      <c r="U35" s="89" t="e">
        <f>SUMIF('[1]NZa Wlz VV 2022'!B:B,A35,'[1]NZa Wlz VV 2022'!I:I)</f>
        <v>#VALUE!</v>
      </c>
      <c r="V35" s="13" t="e">
        <f t="shared" si="3"/>
        <v>#VALUE!</v>
      </c>
      <c r="W35" s="24"/>
    </row>
    <row r="36" spans="1:23" ht="16.95" customHeight="1" x14ac:dyDescent="0.25">
      <c r="A36" s="23" t="s">
        <v>28</v>
      </c>
      <c r="B36" s="19"/>
      <c r="C36" s="48" t="s">
        <v>62</v>
      </c>
      <c r="D36" s="19"/>
      <c r="E36" s="73">
        <v>227.385998071366</v>
      </c>
      <c r="G36" s="73">
        <v>52.852736392915006</v>
      </c>
      <c r="I36" s="73">
        <v>41.150638777061587</v>
      </c>
      <c r="K36" s="73">
        <v>0</v>
      </c>
      <c r="M36" s="74">
        <v>321.38937324134264</v>
      </c>
      <c r="O36" s="73">
        <v>5.0099747239302701</v>
      </c>
      <c r="Q36" s="73">
        <v>0.71722379959842286</v>
      </c>
      <c r="S36" s="83">
        <v>327.11657176487131</v>
      </c>
      <c r="T36" s="88"/>
      <c r="U36" s="89" t="e">
        <f>SUMIF('[1]NZa Wlz VV 2022'!B:B,A36,'[1]NZa Wlz VV 2022'!I:I)</f>
        <v>#VALUE!</v>
      </c>
      <c r="V36" s="13" t="e">
        <f t="shared" si="3"/>
        <v>#VALUE!</v>
      </c>
      <c r="W36" s="24"/>
    </row>
    <row r="37" spans="1:23" ht="16.95" customHeight="1" x14ac:dyDescent="0.25">
      <c r="A37" s="23" t="s">
        <v>29</v>
      </c>
      <c r="B37" s="19"/>
      <c r="C37" s="48" t="s">
        <v>63</v>
      </c>
      <c r="D37" s="19"/>
      <c r="E37" s="73">
        <v>304.71968451592232</v>
      </c>
      <c r="G37" s="73">
        <v>67.318530186630355</v>
      </c>
      <c r="I37" s="73">
        <v>54.685015979948261</v>
      </c>
      <c r="K37" s="73">
        <v>0</v>
      </c>
      <c r="M37" s="74">
        <v>426.72323068250097</v>
      </c>
      <c r="O37" s="73">
        <v>5.0099747239302701</v>
      </c>
      <c r="Q37" s="73">
        <v>0.44521063261351368</v>
      </c>
      <c r="S37" s="83">
        <v>432.17841603904475</v>
      </c>
      <c r="T37" s="88"/>
      <c r="U37" s="89" t="e">
        <f>SUMIF('[1]NZa Wlz VV 2022'!B:B,A37,'[1]NZa Wlz VV 2022'!I:I)</f>
        <v>#VALUE!</v>
      </c>
      <c r="V37" s="13" t="e">
        <f t="shared" si="3"/>
        <v>#VALUE!</v>
      </c>
      <c r="W37" s="24"/>
    </row>
    <row r="38" spans="1:23" ht="16.95" customHeight="1" x14ac:dyDescent="0.25">
      <c r="A38" s="23" t="s">
        <v>30</v>
      </c>
      <c r="B38" s="19"/>
      <c r="C38" s="48" t="s">
        <v>64</v>
      </c>
      <c r="D38" s="19"/>
      <c r="E38" s="73">
        <v>151.63729375122341</v>
      </c>
      <c r="G38" s="73">
        <v>48.503676130097482</v>
      </c>
      <c r="I38" s="73">
        <v>29.346384226323863</v>
      </c>
      <c r="K38" s="73">
        <v>0</v>
      </c>
      <c r="M38" s="74">
        <v>229.48735410764476</v>
      </c>
      <c r="O38" s="73">
        <v>4.111858304737587</v>
      </c>
      <c r="Q38" s="73">
        <v>0.43699965863540269</v>
      </c>
      <c r="S38" s="83">
        <v>234.03621207101776</v>
      </c>
      <c r="T38" s="88"/>
      <c r="U38" s="89" t="e">
        <f>SUMIF('[1]NZa Wlz VV 2022'!B:B,A38,'[1]NZa Wlz VV 2022'!I:I)</f>
        <v>#VALUE!</v>
      </c>
      <c r="V38" s="13" t="e">
        <f t="shared" si="3"/>
        <v>#VALUE!</v>
      </c>
      <c r="W38" s="24"/>
    </row>
    <row r="39" spans="1:23" ht="16.95" customHeight="1" x14ac:dyDescent="0.25">
      <c r="A39" s="23" t="s">
        <v>31</v>
      </c>
      <c r="B39" s="19"/>
      <c r="C39" s="48" t="s">
        <v>65</v>
      </c>
      <c r="D39" s="19"/>
      <c r="E39" s="73">
        <v>364.84806086931883</v>
      </c>
      <c r="G39" s="73">
        <v>82.115374031439742</v>
      </c>
      <c r="I39" s="73">
        <v>65.689910064819713</v>
      </c>
      <c r="K39" s="73">
        <v>0</v>
      </c>
      <c r="M39" s="74">
        <v>512.6533449655783</v>
      </c>
      <c r="O39" s="73">
        <v>5.0099747239302701</v>
      </c>
      <c r="Q39" s="73">
        <v>0.71722379959842286</v>
      </c>
      <c r="S39" s="83">
        <v>518.38054348910703</v>
      </c>
      <c r="T39" s="88"/>
      <c r="U39" s="89" t="e">
        <f>SUMIF('[1]NZa Wlz VV 2022'!B:B,A39,'[1]NZa Wlz VV 2022'!I:I)</f>
        <v>#VALUE!</v>
      </c>
      <c r="V39" s="13" t="e">
        <f t="shared" si="3"/>
        <v>#VALUE!</v>
      </c>
      <c r="W39" s="24"/>
    </row>
    <row r="40" spans="1:23" ht="9" customHeight="1" x14ac:dyDescent="0.3">
      <c r="A40" s="16"/>
      <c r="B40" s="16"/>
      <c r="C40" s="77"/>
      <c r="D40" s="57"/>
      <c r="E40" s="78"/>
      <c r="F40" s="57"/>
      <c r="G40" s="78"/>
      <c r="H40" s="57"/>
      <c r="I40" s="78"/>
      <c r="J40" s="57"/>
      <c r="K40" s="78"/>
      <c r="L40" s="57"/>
      <c r="M40" s="78"/>
      <c r="N40" s="57"/>
      <c r="O40" s="57"/>
      <c r="P40" s="57"/>
      <c r="Q40" s="57"/>
      <c r="R40" s="16"/>
      <c r="S40" s="16"/>
      <c r="T40" s="88"/>
      <c r="U40" s="88"/>
    </row>
    <row r="41" spans="1:23" ht="16.95" customHeight="1" x14ac:dyDescent="0.25">
      <c r="A41" s="23" t="s">
        <v>32</v>
      </c>
      <c r="B41" s="19"/>
      <c r="C41" s="48" t="s">
        <v>66</v>
      </c>
      <c r="D41" s="19"/>
      <c r="E41" s="73">
        <v>103.29022194145018</v>
      </c>
      <c r="G41" s="73">
        <v>36.644060113527701</v>
      </c>
      <c r="I41" s="73">
        <v>0</v>
      </c>
      <c r="K41" s="73">
        <v>25.409651434998281</v>
      </c>
      <c r="M41" s="74">
        <v>165.34393348997617</v>
      </c>
      <c r="O41" s="73">
        <v>3.4626175197790205</v>
      </c>
      <c r="Q41" s="73">
        <v>0.94911521809217503</v>
      </c>
      <c r="S41" s="83">
        <v>169.75566622784737</v>
      </c>
      <c r="T41" s="88"/>
      <c r="U41" s="89" t="e">
        <f>SUMIF('[1]NZa Wlz VV 2022'!B:B,A41,'[1]NZa Wlz VV 2022'!I:I)</f>
        <v>#VALUE!</v>
      </c>
      <c r="V41" s="13" t="e">
        <f t="shared" ref="V41:V48" si="4">+S41-U41</f>
        <v>#VALUE!</v>
      </c>
      <c r="W41" s="24"/>
    </row>
    <row r="42" spans="1:23" ht="16.95" customHeight="1" x14ac:dyDescent="0.25">
      <c r="A42" s="23" t="s">
        <v>33</v>
      </c>
      <c r="B42" s="19"/>
      <c r="C42" s="48" t="s">
        <v>67</v>
      </c>
      <c r="D42" s="19"/>
      <c r="E42" s="73">
        <v>79.75618789017993</v>
      </c>
      <c r="G42" s="73">
        <v>34.945682560296468</v>
      </c>
      <c r="I42" s="73">
        <v>16.775619639823937</v>
      </c>
      <c r="K42" s="73">
        <v>12.347307918392183</v>
      </c>
      <c r="M42" s="74">
        <v>143.82479800869251</v>
      </c>
      <c r="O42" s="73">
        <v>3.4626175197790205</v>
      </c>
      <c r="Q42" s="73">
        <v>0.94911521809217503</v>
      </c>
      <c r="S42" s="7">
        <v>148.23653074656372</v>
      </c>
      <c r="U42" s="85" t="e">
        <f>SUMIF('[1]NZa Wlz VV 2022'!B:B,A42,'[1]NZa Wlz VV 2022'!I:I)</f>
        <v>#VALUE!</v>
      </c>
      <c r="V42" s="13" t="e">
        <f t="shared" si="4"/>
        <v>#VALUE!</v>
      </c>
      <c r="W42" s="24"/>
    </row>
    <row r="43" spans="1:23" ht="16.95" customHeight="1" x14ac:dyDescent="0.25">
      <c r="A43" s="23" t="s">
        <v>34</v>
      </c>
      <c r="B43" s="19"/>
      <c r="C43" s="48" t="s">
        <v>68</v>
      </c>
      <c r="D43" s="19"/>
      <c r="E43" s="73">
        <v>180.65007304269034</v>
      </c>
      <c r="G43" s="73">
        <v>48.586939322980641</v>
      </c>
      <c r="I43" s="73">
        <v>33.638840426592125</v>
      </c>
      <c r="K43" s="73">
        <v>15.529653477058446</v>
      </c>
      <c r="M43" s="74">
        <v>278.40550626932156</v>
      </c>
      <c r="O43" s="73">
        <v>4.5879682137072031</v>
      </c>
      <c r="Q43" s="73">
        <v>0.83831353199815672</v>
      </c>
      <c r="S43" s="83">
        <v>283.83178801502692</v>
      </c>
      <c r="T43" s="88"/>
      <c r="U43" s="89" t="e">
        <f>SUMIF('[1]NZa Wlz VV 2022'!B:B,A43,'[1]NZa Wlz VV 2022'!I:I)</f>
        <v>#VALUE!</v>
      </c>
      <c r="V43" s="13" t="e">
        <f t="shared" si="4"/>
        <v>#VALUE!</v>
      </c>
      <c r="W43" s="24"/>
    </row>
    <row r="44" spans="1:23" ht="16.95" customHeight="1" x14ac:dyDescent="0.25">
      <c r="A44" s="23" t="s">
        <v>35</v>
      </c>
      <c r="B44" s="19"/>
      <c r="C44" s="48" t="s">
        <v>69</v>
      </c>
      <c r="D44" s="19"/>
      <c r="E44" s="73">
        <v>156.58102723646996</v>
      </c>
      <c r="G44" s="73">
        <v>45.410006917760484</v>
      </c>
      <c r="I44" s="73">
        <v>29.642038097260702</v>
      </c>
      <c r="K44" s="73">
        <v>16.751740810643589</v>
      </c>
      <c r="M44" s="74">
        <v>248.38481306213473</v>
      </c>
      <c r="O44" s="73">
        <v>5.0099747239302701</v>
      </c>
      <c r="Q44" s="73">
        <v>0.83831353199815672</v>
      </c>
      <c r="S44" s="83">
        <v>254.23310131806315</v>
      </c>
      <c r="T44" s="88"/>
      <c r="U44" s="89" t="e">
        <f>SUMIF('[1]NZa Wlz VV 2022'!B:B,A44,'[1]NZa Wlz VV 2022'!I:I)</f>
        <v>#VALUE!</v>
      </c>
      <c r="V44" s="13" t="e">
        <f t="shared" si="4"/>
        <v>#VALUE!</v>
      </c>
      <c r="W44" s="24"/>
    </row>
    <row r="45" spans="1:23" ht="16.95" customHeight="1" x14ac:dyDescent="0.25">
      <c r="A45" s="23" t="s">
        <v>36</v>
      </c>
      <c r="B45" s="19"/>
      <c r="C45" s="48" t="s">
        <v>70</v>
      </c>
      <c r="D45" s="19"/>
      <c r="E45" s="73">
        <v>227.385998071366</v>
      </c>
      <c r="G45" s="73">
        <v>52.852736392915013</v>
      </c>
      <c r="I45" s="73">
        <v>41.150638777061587</v>
      </c>
      <c r="K45" s="73">
        <v>20.844945217602181</v>
      </c>
      <c r="M45" s="74">
        <v>342.23431845894481</v>
      </c>
      <c r="O45" s="73">
        <v>5.0099747239302701</v>
      </c>
      <c r="Q45" s="73">
        <v>0.83831353199815672</v>
      </c>
      <c r="S45" s="83">
        <v>348.08260671487324</v>
      </c>
      <c r="T45" s="88"/>
      <c r="U45" s="89" t="e">
        <f>SUMIF('[1]NZa Wlz VV 2022'!B:B,A45,'[1]NZa Wlz VV 2022'!I:I)</f>
        <v>#VALUE!</v>
      </c>
      <c r="V45" s="13" t="e">
        <f t="shared" si="4"/>
        <v>#VALUE!</v>
      </c>
      <c r="W45" s="24"/>
    </row>
    <row r="46" spans="1:23" ht="16.95" customHeight="1" x14ac:dyDescent="0.25">
      <c r="A46" s="23" t="s">
        <v>37</v>
      </c>
      <c r="B46" s="19"/>
      <c r="C46" s="48" t="s">
        <v>71</v>
      </c>
      <c r="D46" s="19"/>
      <c r="E46" s="73">
        <v>304.71968451592232</v>
      </c>
      <c r="G46" s="73">
        <v>67.318530186630355</v>
      </c>
      <c r="I46" s="73">
        <v>54.685015979948261</v>
      </c>
      <c r="K46" s="73">
        <v>15.915471716999392</v>
      </c>
      <c r="M46" s="74">
        <v>442.63870239950035</v>
      </c>
      <c r="O46" s="73">
        <v>5.0099747239302701</v>
      </c>
      <c r="Q46" s="73">
        <v>0.52782703866550607</v>
      </c>
      <c r="S46" s="83">
        <v>448.17650416209614</v>
      </c>
      <c r="T46" s="88"/>
      <c r="U46" s="89" t="e">
        <f>SUMIF('[1]NZa Wlz VV 2022'!B:B,A46,'[1]NZa Wlz VV 2022'!I:I)</f>
        <v>#VALUE!</v>
      </c>
      <c r="V46" s="13" t="e">
        <f t="shared" si="4"/>
        <v>#VALUE!</v>
      </c>
      <c r="W46" s="24"/>
    </row>
    <row r="47" spans="1:23" ht="16.95" customHeight="1" x14ac:dyDescent="0.25">
      <c r="A47" s="23" t="s">
        <v>38</v>
      </c>
      <c r="B47" s="19"/>
      <c r="C47" s="48" t="s">
        <v>76</v>
      </c>
      <c r="D47" s="19"/>
      <c r="E47" s="73">
        <v>151.63729375122341</v>
      </c>
      <c r="G47" s="73">
        <v>48.503676130097482</v>
      </c>
      <c r="I47" s="73">
        <v>29.346384226323863</v>
      </c>
      <c r="K47" s="73">
        <v>66.306631075944964</v>
      </c>
      <c r="M47" s="74">
        <v>295.79398518358971</v>
      </c>
      <c r="O47" s="73">
        <v>4.111858304737587</v>
      </c>
      <c r="Q47" s="73">
        <v>0.52375694380566651</v>
      </c>
      <c r="S47" s="83">
        <v>300.42960043213299</v>
      </c>
      <c r="T47" s="88"/>
      <c r="U47" s="89" t="e">
        <f>SUMIF('[1]NZa Wlz VV 2022'!B:B,A47,'[1]NZa Wlz VV 2022'!I:I)</f>
        <v>#VALUE!</v>
      </c>
      <c r="V47" s="13" t="e">
        <f t="shared" si="4"/>
        <v>#VALUE!</v>
      </c>
      <c r="W47" s="24"/>
    </row>
    <row r="48" spans="1:23" ht="16.95" customHeight="1" x14ac:dyDescent="0.25">
      <c r="A48" s="23" t="s">
        <v>39</v>
      </c>
      <c r="B48" s="19"/>
      <c r="C48" s="48" t="s">
        <v>77</v>
      </c>
      <c r="D48" s="19"/>
      <c r="E48" s="73">
        <v>364.84806086931883</v>
      </c>
      <c r="G48" s="73">
        <v>82.115374031439742</v>
      </c>
      <c r="I48" s="73">
        <v>65.689910064819713</v>
      </c>
      <c r="K48" s="73">
        <v>-6.4044837053962453</v>
      </c>
      <c r="M48" s="74">
        <v>506.24886126018203</v>
      </c>
      <c r="O48" s="73">
        <v>5.0099747239302701</v>
      </c>
      <c r="Q48" s="73">
        <v>0.83831353199815672</v>
      </c>
      <c r="S48" s="83">
        <v>512.09714951611045</v>
      </c>
      <c r="T48" s="88"/>
      <c r="U48" s="89" t="e">
        <f>SUMIF('[1]NZa Wlz VV 2022'!B:B,A48,'[1]NZa Wlz VV 2022'!I:I)</f>
        <v>#VALUE!</v>
      </c>
      <c r="V48" s="13" t="e">
        <f t="shared" si="4"/>
        <v>#VALUE!</v>
      </c>
      <c r="W48" s="24"/>
    </row>
    <row r="49" spans="1:23" ht="9" customHeight="1" x14ac:dyDescent="0.3">
      <c r="O49" s="56"/>
      <c r="Q49" s="56"/>
      <c r="S49" s="14"/>
      <c r="T49" s="88"/>
      <c r="U49" s="88"/>
    </row>
    <row r="50" spans="1:23" ht="17.399999999999999" hidden="1" x14ac:dyDescent="0.3">
      <c r="A50" s="95" t="s">
        <v>50</v>
      </c>
      <c r="B50" s="19"/>
      <c r="C50" s="19"/>
      <c r="D50" s="19"/>
      <c r="E50" s="68" t="s">
        <v>51</v>
      </c>
      <c r="G50" s="68" t="s">
        <v>51</v>
      </c>
      <c r="H50" s="65"/>
      <c r="I50" s="68" t="s">
        <v>51</v>
      </c>
      <c r="J50" s="65"/>
      <c r="K50" s="68" t="s">
        <v>51</v>
      </c>
      <c r="L50" s="69"/>
      <c r="M50" s="30" t="s">
        <v>79</v>
      </c>
      <c r="N50" s="69"/>
      <c r="O50" s="30" t="s">
        <v>1</v>
      </c>
      <c r="P50" s="69"/>
      <c r="Q50" s="30" t="s">
        <v>2</v>
      </c>
      <c r="R50" s="20"/>
      <c r="S50" s="21" t="s">
        <v>52</v>
      </c>
      <c r="T50" s="88"/>
      <c r="U50" s="88"/>
    </row>
    <row r="51" spans="1:23" ht="22.8" hidden="1" x14ac:dyDescent="0.3">
      <c r="A51" s="95"/>
      <c r="B51" s="19"/>
      <c r="C51" s="19"/>
      <c r="D51" s="19"/>
      <c r="E51" s="70" t="s">
        <v>83</v>
      </c>
      <c r="F51" s="65"/>
      <c r="G51" s="70" t="s">
        <v>53</v>
      </c>
      <c r="H51" s="65"/>
      <c r="I51" s="70" t="s">
        <v>84</v>
      </c>
      <c r="J51" s="65"/>
      <c r="K51" s="70" t="s">
        <v>82</v>
      </c>
      <c r="L51" s="65"/>
      <c r="M51" s="71" t="s">
        <v>3</v>
      </c>
      <c r="N51" s="65"/>
      <c r="O51" s="71" t="s">
        <v>3</v>
      </c>
      <c r="P51" s="65"/>
      <c r="Q51" s="71" t="s">
        <v>3</v>
      </c>
      <c r="R51" s="17"/>
      <c r="S51" s="22" t="s">
        <v>3</v>
      </c>
    </row>
    <row r="52" spans="1:23" ht="9" customHeight="1" x14ac:dyDescent="0.3">
      <c r="O52" s="56"/>
      <c r="Q52" s="56"/>
      <c r="S52" s="14"/>
    </row>
    <row r="53" spans="1:23" ht="25.5" customHeight="1" x14ac:dyDescent="0.25">
      <c r="A53" s="23" t="s">
        <v>41</v>
      </c>
      <c r="C53" s="51" t="s">
        <v>40</v>
      </c>
      <c r="E53" s="73">
        <v>4.7645621277722343</v>
      </c>
      <c r="G53" s="73">
        <v>22.126337986618406</v>
      </c>
      <c r="I53" s="73">
        <v>0</v>
      </c>
      <c r="K53" s="73">
        <v>0</v>
      </c>
      <c r="M53" s="74">
        <v>26.890900114390639</v>
      </c>
      <c r="O53" s="73">
        <v>29.248297362383415</v>
      </c>
      <c r="Q53" s="73">
        <v>2.8106789808938188</v>
      </c>
      <c r="S53" s="7">
        <v>58.949876457667877</v>
      </c>
      <c r="U53" s="85" t="e">
        <f>SUMIF('[1]NZa Wlz VV 2022'!$B:$B,A53,'[1]NZa Wlz VV 2022'!$I:$I)</f>
        <v>#VALUE!</v>
      </c>
      <c r="V53" s="13" t="e">
        <f t="shared" ref="V53:V57" si="5">+S53-U53</f>
        <v>#VALUE!</v>
      </c>
      <c r="W53" s="24"/>
    </row>
    <row r="54" spans="1:23" ht="25.5" customHeight="1" x14ac:dyDescent="0.25">
      <c r="A54" s="23" t="s">
        <v>43</v>
      </c>
      <c r="C54" s="51" t="s">
        <v>42</v>
      </c>
      <c r="E54" s="73">
        <v>50.841183074501018</v>
      </c>
      <c r="G54" s="73">
        <v>29.105943337489748</v>
      </c>
      <c r="I54" s="73">
        <v>0</v>
      </c>
      <c r="K54" s="73">
        <v>0</v>
      </c>
      <c r="M54" s="74">
        <v>79.947126411990766</v>
      </c>
      <c r="O54" s="73">
        <v>29.248297362383415</v>
      </c>
      <c r="Q54" s="73">
        <v>2.8106789808938188</v>
      </c>
      <c r="S54" s="7">
        <v>112.00610275526799</v>
      </c>
      <c r="U54" s="85" t="e">
        <f>SUMIF('[1]NZa Wlz VV 2022'!$B:$B,A54,'[1]NZa Wlz VV 2022'!$I:$I)</f>
        <v>#VALUE!</v>
      </c>
      <c r="V54" s="13" t="e">
        <f t="shared" si="5"/>
        <v>#VALUE!</v>
      </c>
      <c r="W54" s="24"/>
    </row>
    <row r="55" spans="1:23" ht="25.5" customHeight="1" x14ac:dyDescent="0.25">
      <c r="A55" s="23" t="s">
        <v>45</v>
      </c>
      <c r="C55" s="51" t="s">
        <v>44</v>
      </c>
      <c r="E55" s="73">
        <v>50.26782328747332</v>
      </c>
      <c r="G55" s="73">
        <v>30.263443033208521</v>
      </c>
      <c r="I55" s="73">
        <v>0</v>
      </c>
      <c r="K55" s="73">
        <v>0</v>
      </c>
      <c r="M55" s="74">
        <v>80.531266320681837</v>
      </c>
      <c r="O55" s="73">
        <v>29.248297362383415</v>
      </c>
      <c r="Q55" s="73">
        <v>2.8106789808938188</v>
      </c>
      <c r="S55" s="83">
        <v>112.59024266395906</v>
      </c>
      <c r="T55" s="88"/>
      <c r="U55" s="89" t="e">
        <f>SUMIF('[1]NZa Wlz VV 2022'!$B:$B,A55,'[1]NZa Wlz VV 2022'!$I:$I)</f>
        <v>#VALUE!</v>
      </c>
      <c r="V55" s="13" t="e">
        <f t="shared" si="5"/>
        <v>#VALUE!</v>
      </c>
      <c r="W55" s="24"/>
    </row>
    <row r="56" spans="1:23" ht="25.5" customHeight="1" x14ac:dyDescent="0.25">
      <c r="A56" s="23" t="s">
        <v>47</v>
      </c>
      <c r="C56" s="51" t="s">
        <v>46</v>
      </c>
      <c r="E56" s="73">
        <v>259.00352756152648</v>
      </c>
      <c r="G56" s="73">
        <v>65.560658552652583</v>
      </c>
      <c r="I56" s="73">
        <v>0</v>
      </c>
      <c r="K56" s="73">
        <v>0</v>
      </c>
      <c r="M56" s="74">
        <v>324.56418611417905</v>
      </c>
      <c r="O56" s="73">
        <v>36.379125317178342</v>
      </c>
      <c r="Q56" s="73">
        <v>4.7504433479895471</v>
      </c>
      <c r="S56" s="83">
        <v>365.69375477934699</v>
      </c>
      <c r="T56" s="88"/>
      <c r="U56" s="89" t="e">
        <f>SUMIF('[1]NZa Wlz VV 2022'!$B:$B,A56,'[1]NZa Wlz VV 2022'!$I:$I)</f>
        <v>#VALUE!</v>
      </c>
      <c r="V56" s="13" t="e">
        <f t="shared" si="5"/>
        <v>#VALUE!</v>
      </c>
      <c r="W56" s="24"/>
    </row>
    <row r="57" spans="1:23" ht="25.5" customHeight="1" x14ac:dyDescent="0.25">
      <c r="A57" s="23" t="s">
        <v>49</v>
      </c>
      <c r="C57" s="51" t="s">
        <v>48</v>
      </c>
      <c r="E57" s="73">
        <v>184.94345074133216</v>
      </c>
      <c r="G57" s="73">
        <v>65.178026175073683</v>
      </c>
      <c r="I57" s="73">
        <v>0</v>
      </c>
      <c r="K57" s="73">
        <v>0</v>
      </c>
      <c r="M57" s="74">
        <v>250.12147691640584</v>
      </c>
      <c r="O57" s="73">
        <v>43.791290945455309</v>
      </c>
      <c r="Q57" s="73">
        <v>4.0270984985274074</v>
      </c>
      <c r="S57" s="83">
        <v>297.93986636038852</v>
      </c>
      <c r="T57" s="88"/>
      <c r="U57" s="89" t="e">
        <f>SUMIF('[1]NZa Wlz VV 2022'!$B:$B,A57,'[1]NZa Wlz VV 2022'!$I:$I)</f>
        <v>#VALUE!</v>
      </c>
      <c r="V57" s="13" t="e">
        <f t="shared" si="5"/>
        <v>#VALUE!</v>
      </c>
      <c r="W57" s="24"/>
    </row>
    <row r="58" spans="1:23" ht="13.2" customHeight="1" x14ac:dyDescent="0.3">
      <c r="T58" s="88"/>
      <c r="U58" s="88"/>
    </row>
    <row r="59" spans="1:23" ht="13.2" customHeight="1" x14ac:dyDescent="0.3">
      <c r="A59" s="49" t="s">
        <v>87</v>
      </c>
      <c r="T59" s="88"/>
      <c r="U59" s="88"/>
    </row>
    <row r="60" spans="1:23" ht="13.2" customHeight="1" x14ac:dyDescent="0.3">
      <c r="A60" s="90" t="s">
        <v>81</v>
      </c>
    </row>
    <row r="61" spans="1:23" ht="13.2" customHeight="1" x14ac:dyDescent="0.3">
      <c r="A61" s="62"/>
      <c r="B61" s="61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61"/>
      <c r="S61" s="61"/>
    </row>
    <row r="62" spans="1:23" ht="21.6" customHeight="1" x14ac:dyDescent="0.3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23" ht="12.6" hidden="1" customHeight="1" x14ac:dyDescent="0.3">
      <c r="A63" s="27"/>
    </row>
    <row r="64" spans="1:23" ht="10.95" hidden="1" customHeight="1" x14ac:dyDescent="0.3"/>
    <row r="65" ht="13.2" hidden="1" customHeight="1" x14ac:dyDescent="0.3"/>
    <row r="66" ht="13.2" hidden="1" customHeight="1" x14ac:dyDescent="0.3"/>
    <row r="67" ht="13.2" hidden="1" customHeight="1" x14ac:dyDescent="0.3"/>
    <row r="68" ht="13.2" hidden="1" customHeight="1" x14ac:dyDescent="0.3"/>
    <row r="857" ht="13.2" hidden="1" x14ac:dyDescent="0.3"/>
  </sheetData>
  <sheetProtection sheet="1" objects="1" scenarios="1"/>
  <mergeCells count="6">
    <mergeCell ref="E1:S1"/>
    <mergeCell ref="E2:S2"/>
    <mergeCell ref="A62:S62"/>
    <mergeCell ref="A4:A5"/>
    <mergeCell ref="A27:A28"/>
    <mergeCell ref="A50:A51"/>
  </mergeCells>
  <pageMargins left="0.39370078740157483" right="0.39370078740157483" top="0.39370078740157483" bottom="0.39370078740157483" header="0.31496062992125984" footer="0.19685039370078741"/>
  <pageSetup paperSize="9" scale="61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BR-REG-23122</vt:lpstr>
      <vt:lpstr>specificatie</vt:lpstr>
      <vt:lpstr>'BR-REG-23122'!Afdrukbereik</vt:lpstr>
      <vt:lpstr>specificatie!Afdrukbereik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Sjef van Leeuwen</dc:creator>
  <cp:lastModifiedBy>ZORGWIZE Sjef van Leeuwen</cp:lastModifiedBy>
  <cp:lastPrinted>2022-10-19T13:24:14Z</cp:lastPrinted>
  <dcterms:created xsi:type="dcterms:W3CDTF">2021-10-16T18:28:40Z</dcterms:created>
  <dcterms:modified xsi:type="dcterms:W3CDTF">2022-10-21T10:24:33Z</dcterms:modified>
</cp:coreProperties>
</file>